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kylxrd\Downloads\"/>
    </mc:Choice>
  </mc:AlternateContent>
  <xr:revisionPtr revIDLastSave="0" documentId="13_ncr:1_{B2CDBC16-AB2C-4251-8BE5-64CD82A4C115}" xr6:coauthVersionLast="47" xr6:coauthVersionMax="47" xr10:uidLastSave="{00000000-0000-0000-0000-000000000000}"/>
  <bookViews>
    <workbookView xWindow="-120" yWindow="-120" windowWidth="29040" windowHeight="15720" tabRatio="733" firstSheet="1" activeTab="1" xr2:uid="{00000000-000D-0000-FFFF-FFFF00000000}"/>
  </bookViews>
  <sheets>
    <sheet name="Калькулятор" sheetId="1" state="hidden" r:id="rId1"/>
    <sheet name="Кредитний калькулятор" sheetId="3" r:id="rId2"/>
    <sheet name="Аркуш1" sheetId="7" state="hidden" r:id="rId3"/>
    <sheet name="Графік_ Внесено 1-й платіж" sheetId="4" state="hidden" r:id="rId4"/>
    <sheet name="Графік_Не внесено 1-й платіж" sheetId="6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  <c r="C9" i="3" s="1"/>
  <c r="C19" i="3" l="1"/>
  <c r="C20" i="3" s="1"/>
  <c r="F18" i="3"/>
  <c r="F19" i="3"/>
  <c r="F20" i="3" s="1"/>
  <c r="F16" i="3"/>
  <c r="B15" i="1"/>
  <c r="C5" i="3" l="1"/>
  <c r="C11" i="3"/>
  <c r="C16" i="3" l="1"/>
  <c r="C18" i="3"/>
  <c r="B11" i="1" l="1"/>
  <c r="B8" i="1" l="1"/>
  <c r="B2" i="1" l="1"/>
  <c r="B1" i="1" s="1"/>
  <c r="B5" i="1" l="1"/>
  <c r="B4" i="1"/>
  <c r="S16" i="6" l="1"/>
  <c r="S24" i="6"/>
  <c r="S33" i="6"/>
  <c r="S41" i="6"/>
  <c r="S49" i="6"/>
  <c r="S57" i="6"/>
  <c r="S65" i="6"/>
  <c r="S73" i="6"/>
  <c r="S89" i="6"/>
  <c r="S97" i="6"/>
  <c r="S105" i="6"/>
  <c r="S113" i="6"/>
  <c r="S121" i="6"/>
  <c r="S10" i="4"/>
  <c r="S18" i="4"/>
  <c r="S26" i="4"/>
  <c r="S35" i="4"/>
  <c r="S43" i="4"/>
  <c r="S51" i="4"/>
  <c r="S59" i="4"/>
  <c r="S67" i="4"/>
  <c r="S75" i="4"/>
  <c r="S83" i="4"/>
  <c r="S91" i="4"/>
  <c r="S107" i="4"/>
  <c r="S115" i="4"/>
  <c r="S123" i="4"/>
  <c r="H125" i="4"/>
  <c r="S67" i="6"/>
  <c r="S9" i="6"/>
  <c r="S17" i="6"/>
  <c r="S25" i="6"/>
  <c r="S34" i="6"/>
  <c r="S42" i="6"/>
  <c r="S50" i="6"/>
  <c r="S58" i="6"/>
  <c r="S66" i="6"/>
  <c r="S74" i="6"/>
  <c r="S82" i="6"/>
  <c r="S90" i="6"/>
  <c r="S98" i="6"/>
  <c r="S106" i="6"/>
  <c r="S114" i="6"/>
  <c r="S122" i="6"/>
  <c r="S7" i="6"/>
  <c r="H123" i="6"/>
  <c r="S11" i="4"/>
  <c r="S28" i="4"/>
  <c r="S36" i="4"/>
  <c r="S52" i="4"/>
  <c r="S76" i="4"/>
  <c r="S84" i="4"/>
  <c r="S92" i="4"/>
  <c r="S100" i="4"/>
  <c r="S108" i="4"/>
  <c r="S116" i="4"/>
  <c r="S124" i="4"/>
  <c r="H126" i="4"/>
  <c r="S59" i="6"/>
  <c r="S10" i="6"/>
  <c r="S18" i="6"/>
  <c r="S26" i="6"/>
  <c r="S35" i="6"/>
  <c r="S43" i="6"/>
  <c r="S51" i="6"/>
  <c r="S75" i="6"/>
  <c r="S83" i="6"/>
  <c r="S91" i="6"/>
  <c r="S107" i="6"/>
  <c r="S115" i="6"/>
  <c r="S123" i="6"/>
  <c r="S46" i="6"/>
  <c r="S71" i="6"/>
  <c r="S85" i="6"/>
  <c r="S96" i="6"/>
  <c r="S110" i="6"/>
  <c r="S124" i="6"/>
  <c r="H127" i="6"/>
  <c r="S9" i="4"/>
  <c r="S42" i="4"/>
  <c r="S54" i="4"/>
  <c r="S64" i="4"/>
  <c r="S74" i="4"/>
  <c r="S86" i="4"/>
  <c r="S96" i="4"/>
  <c r="S106" i="4"/>
  <c r="S118" i="4"/>
  <c r="S128" i="4"/>
  <c r="S65" i="4"/>
  <c r="S87" i="4"/>
  <c r="S109" i="4"/>
  <c r="S119" i="4"/>
  <c r="S11" i="6"/>
  <c r="S22" i="6"/>
  <c r="S37" i="6"/>
  <c r="S48" i="6"/>
  <c r="S62" i="6"/>
  <c r="S76" i="6"/>
  <c r="S87" i="6"/>
  <c r="S101" i="6"/>
  <c r="S112" i="6"/>
  <c r="S126" i="6"/>
  <c r="S34" i="4"/>
  <c r="S46" i="4"/>
  <c r="S66" i="4"/>
  <c r="S78" i="4"/>
  <c r="S88" i="4"/>
  <c r="S98" i="4"/>
  <c r="S110" i="4"/>
  <c r="S120" i="4"/>
  <c r="S7" i="4"/>
  <c r="S12" i="6"/>
  <c r="S38" i="6"/>
  <c r="S52" i="6"/>
  <c r="S63" i="6"/>
  <c r="S77" i="6"/>
  <c r="S88" i="6"/>
  <c r="S102" i="6"/>
  <c r="S116" i="6"/>
  <c r="S127" i="6"/>
  <c r="S14" i="4"/>
  <c r="S24" i="4"/>
  <c r="S37" i="4"/>
  <c r="S47" i="4"/>
  <c r="S57" i="4"/>
  <c r="S69" i="4"/>
  <c r="S79" i="4"/>
  <c r="S89" i="4"/>
  <c r="S101" i="4"/>
  <c r="S111" i="4"/>
  <c r="S121" i="4"/>
  <c r="S36" i="6"/>
  <c r="S47" i="6"/>
  <c r="S61" i="6"/>
  <c r="S72" i="6"/>
  <c r="S86" i="6"/>
  <c r="S100" i="6"/>
  <c r="S111" i="6"/>
  <c r="S125" i="6"/>
  <c r="H128" i="6"/>
  <c r="S12" i="4"/>
  <c r="S22" i="4"/>
  <c r="S33" i="4"/>
  <c r="S45" i="4"/>
  <c r="S55" i="4"/>
  <c r="S77" i="4"/>
  <c r="S97" i="4"/>
  <c r="H123" i="4"/>
  <c r="S56" i="4"/>
  <c r="H124" i="4"/>
  <c r="S31" i="6"/>
  <c r="S56" i="6"/>
  <c r="S84" i="6"/>
  <c r="S109" i="6"/>
  <c r="H126" i="6"/>
  <c r="S30" i="4"/>
  <c r="S50" i="4"/>
  <c r="S72" i="4"/>
  <c r="S94" i="4"/>
  <c r="S114" i="4"/>
  <c r="S39" i="6"/>
  <c r="S64" i="6"/>
  <c r="S92" i="6"/>
  <c r="S117" i="6"/>
  <c r="S31" i="4"/>
  <c r="S53" i="4"/>
  <c r="S73" i="4"/>
  <c r="S95" i="4"/>
  <c r="S117" i="4"/>
  <c r="S14" i="6"/>
  <c r="S40" i="6"/>
  <c r="S93" i="6"/>
  <c r="S118" i="6"/>
  <c r="S15" i="4"/>
  <c r="S38" i="4"/>
  <c r="S58" i="4"/>
  <c r="S80" i="4"/>
  <c r="S102" i="4"/>
  <c r="S122" i="4"/>
  <c r="S15" i="6"/>
  <c r="S69" i="6"/>
  <c r="S94" i="6"/>
  <c r="S119" i="6"/>
  <c r="S16" i="4"/>
  <c r="S39" i="4"/>
  <c r="S61" i="4"/>
  <c r="S103" i="4"/>
  <c r="S125" i="4"/>
  <c r="S55" i="6"/>
  <c r="S108" i="6"/>
  <c r="S49" i="4"/>
  <c r="S90" i="4"/>
  <c r="S70" i="6"/>
  <c r="S120" i="6"/>
  <c r="S17" i="4"/>
  <c r="S62" i="4"/>
  <c r="S93" i="4"/>
  <c r="S28" i="6"/>
  <c r="S78" i="6"/>
  <c r="S128" i="6"/>
  <c r="S63" i="4"/>
  <c r="S104" i="4"/>
  <c r="H127" i="4"/>
  <c r="S29" i="6"/>
  <c r="S79" i="6"/>
  <c r="H124" i="6"/>
  <c r="S25" i="4"/>
  <c r="S70" i="4"/>
  <c r="S105" i="4"/>
  <c r="H128" i="4"/>
  <c r="S30" i="6"/>
  <c r="S80" i="6"/>
  <c r="H125" i="6"/>
  <c r="S29" i="4"/>
  <c r="S71" i="4"/>
  <c r="S112" i="4"/>
  <c r="S45" i="6"/>
  <c r="S95" i="6"/>
  <c r="S40" i="4"/>
  <c r="S113" i="4"/>
  <c r="S53" i="6"/>
  <c r="S103" i="6"/>
  <c r="S41" i="4"/>
  <c r="S82" i="4"/>
  <c r="S126" i="4"/>
  <c r="S54" i="6"/>
  <c r="S104" i="6"/>
  <c r="S48" i="4"/>
  <c r="S85" i="4"/>
  <c r="S127" i="4"/>
  <c r="B12" i="1"/>
  <c r="B6" i="1"/>
  <c r="U129" i="6"/>
  <c r="J7" i="6"/>
  <c r="U129" i="4"/>
  <c r="J7" i="4"/>
  <c r="B9" i="1"/>
  <c r="B3" i="1"/>
  <c r="I4" i="1" s="1"/>
  <c r="B10" i="1" l="1"/>
  <c r="H7" i="6"/>
  <c r="G20" i="4"/>
  <c r="H7" i="4"/>
  <c r="C5" i="1"/>
  <c r="C4" i="1"/>
  <c r="D4" i="1"/>
  <c r="A13" i="1"/>
  <c r="E7" i="6"/>
  <c r="E7" i="4"/>
  <c r="D5" i="1" l="1"/>
  <c r="B7" i="4"/>
  <c r="D7" i="4"/>
  <c r="K126" i="6"/>
  <c r="N125" i="6"/>
  <c r="Q124" i="6"/>
  <c r="G122" i="6"/>
  <c r="J121" i="6"/>
  <c r="M120" i="6"/>
  <c r="P119" i="6"/>
  <c r="I116" i="6"/>
  <c r="L115" i="6"/>
  <c r="O114" i="6"/>
  <c r="R113" i="6"/>
  <c r="K110" i="6"/>
  <c r="N109" i="6"/>
  <c r="Q108" i="6"/>
  <c r="G106" i="6"/>
  <c r="J105" i="6"/>
  <c r="M104" i="6"/>
  <c r="P103" i="6"/>
  <c r="I100" i="6"/>
  <c r="L99" i="6"/>
  <c r="O98" i="6"/>
  <c r="R97" i="6"/>
  <c r="K94" i="6"/>
  <c r="N93" i="6"/>
  <c r="Q92" i="6"/>
  <c r="G90" i="6"/>
  <c r="J89" i="6"/>
  <c r="M88" i="6"/>
  <c r="P87" i="6"/>
  <c r="I84" i="6"/>
  <c r="L83" i="6"/>
  <c r="O82" i="6"/>
  <c r="K78" i="6"/>
  <c r="N77" i="6"/>
  <c r="Q76" i="6"/>
  <c r="G74" i="6"/>
  <c r="J73" i="6"/>
  <c r="M72" i="6"/>
  <c r="P71" i="6"/>
  <c r="O129" i="6"/>
  <c r="R128" i="6"/>
  <c r="K125" i="6"/>
  <c r="N124" i="6"/>
  <c r="Q123" i="6"/>
  <c r="G121" i="6"/>
  <c r="J120" i="6"/>
  <c r="M119" i="6"/>
  <c r="P118" i="6"/>
  <c r="I115" i="6"/>
  <c r="L114" i="6"/>
  <c r="O113" i="6"/>
  <c r="R112" i="6"/>
  <c r="K109" i="6"/>
  <c r="N108" i="6"/>
  <c r="Q107" i="6"/>
  <c r="G105" i="6"/>
  <c r="J104" i="6"/>
  <c r="M103" i="6"/>
  <c r="P102" i="6"/>
  <c r="I99" i="6"/>
  <c r="L98" i="6"/>
  <c r="O97" i="6"/>
  <c r="R96" i="6"/>
  <c r="K93" i="6"/>
  <c r="N92" i="6"/>
  <c r="Q91" i="6"/>
  <c r="G89" i="6"/>
  <c r="J88" i="6"/>
  <c r="M87" i="6"/>
  <c r="P86" i="6"/>
  <c r="I83" i="6"/>
  <c r="L82" i="6"/>
  <c r="O81" i="6"/>
  <c r="R80" i="6"/>
  <c r="K77" i="6"/>
  <c r="N76" i="6"/>
  <c r="Q75" i="6"/>
  <c r="G73" i="6"/>
  <c r="J72" i="6"/>
  <c r="M71" i="6"/>
  <c r="P70" i="6"/>
  <c r="I67" i="6"/>
  <c r="L66" i="6"/>
  <c r="O65" i="6"/>
  <c r="R64" i="6"/>
  <c r="K61" i="6"/>
  <c r="N60" i="6"/>
  <c r="Q59" i="6"/>
  <c r="L129" i="6"/>
  <c r="O128" i="6"/>
  <c r="R127" i="6"/>
  <c r="K124" i="6"/>
  <c r="N123" i="6"/>
  <c r="Q122" i="6"/>
  <c r="G120" i="6"/>
  <c r="J119" i="6"/>
  <c r="M118" i="6"/>
  <c r="P117" i="6"/>
  <c r="I114" i="6"/>
  <c r="L113" i="6"/>
  <c r="O112" i="6"/>
  <c r="R111" i="6"/>
  <c r="K108" i="6"/>
  <c r="N107" i="6"/>
  <c r="Q106" i="6"/>
  <c r="G104" i="6"/>
  <c r="J103" i="6"/>
  <c r="M102" i="6"/>
  <c r="P101" i="6"/>
  <c r="I98" i="6"/>
  <c r="L97" i="6"/>
  <c r="O96" i="6"/>
  <c r="R95" i="6"/>
  <c r="K92" i="6"/>
  <c r="N91" i="6"/>
  <c r="Q90" i="6"/>
  <c r="G88" i="6"/>
  <c r="J87" i="6"/>
  <c r="M86" i="6"/>
  <c r="P85" i="6"/>
  <c r="I82" i="6"/>
  <c r="L81" i="6"/>
  <c r="O80" i="6"/>
  <c r="R79" i="6"/>
  <c r="K76" i="6"/>
  <c r="N75" i="6"/>
  <c r="Q74" i="6"/>
  <c r="G72" i="6"/>
  <c r="J71" i="6"/>
  <c r="M70" i="6"/>
  <c r="P69" i="6"/>
  <c r="I66" i="6"/>
  <c r="L65" i="6"/>
  <c r="O64" i="6"/>
  <c r="R63" i="6"/>
  <c r="K60" i="6"/>
  <c r="N59" i="6"/>
  <c r="Q58" i="6"/>
  <c r="Q127" i="6"/>
  <c r="Q126" i="6"/>
  <c r="Q125" i="6"/>
  <c r="P124" i="6"/>
  <c r="O123" i="6"/>
  <c r="N122" i="6"/>
  <c r="N121" i="6"/>
  <c r="N120" i="6"/>
  <c r="L119" i="6"/>
  <c r="K118" i="6"/>
  <c r="K117" i="6"/>
  <c r="K116" i="6"/>
  <c r="J115" i="6"/>
  <c r="G111" i="6"/>
  <c r="R100" i="6"/>
  <c r="R98" i="6"/>
  <c r="Q97" i="6"/>
  <c r="P96" i="6"/>
  <c r="O95" i="6"/>
  <c r="O94" i="6"/>
  <c r="O93" i="6"/>
  <c r="M92" i="6"/>
  <c r="L91" i="6"/>
  <c r="L90" i="6"/>
  <c r="L89" i="6"/>
  <c r="K88" i="6"/>
  <c r="I87" i="6"/>
  <c r="I86" i="6"/>
  <c r="I85" i="6"/>
  <c r="G83" i="6"/>
  <c r="R70" i="6"/>
  <c r="R69" i="6"/>
  <c r="G59" i="6"/>
  <c r="K57" i="6"/>
  <c r="N56" i="6"/>
  <c r="Q55" i="6"/>
  <c r="G53" i="6"/>
  <c r="J52" i="6"/>
  <c r="M51" i="6"/>
  <c r="P50" i="6"/>
  <c r="I47" i="6"/>
  <c r="L46" i="6"/>
  <c r="O45" i="6"/>
  <c r="Q128" i="6"/>
  <c r="P127" i="6"/>
  <c r="P126" i="6"/>
  <c r="P125" i="6"/>
  <c r="O124" i="6"/>
  <c r="M123" i="6"/>
  <c r="M122" i="6"/>
  <c r="M121" i="6"/>
  <c r="L120" i="6"/>
  <c r="K119" i="6"/>
  <c r="J118" i="6"/>
  <c r="J117" i="6"/>
  <c r="J116" i="6"/>
  <c r="G114" i="6"/>
  <c r="G113" i="6"/>
  <c r="G112" i="6"/>
  <c r="R101" i="6"/>
  <c r="Q100" i="6"/>
  <c r="Q99" i="6"/>
  <c r="Q98" i="6"/>
  <c r="P97" i="6"/>
  <c r="N96" i="6"/>
  <c r="N95" i="6"/>
  <c r="N94" i="6"/>
  <c r="M93" i="6"/>
  <c r="L92" i="6"/>
  <c r="K91" i="6"/>
  <c r="K90" i="6"/>
  <c r="K89" i="6"/>
  <c r="I88" i="6"/>
  <c r="G84" i="6"/>
  <c r="R73" i="6"/>
  <c r="R72" i="6"/>
  <c r="R71" i="6"/>
  <c r="Q70" i="6"/>
  <c r="Q69" i="6"/>
  <c r="Q68" i="6"/>
  <c r="R67" i="6"/>
  <c r="G58" i="6"/>
  <c r="J57" i="6"/>
  <c r="M56" i="6"/>
  <c r="P55" i="6"/>
  <c r="I52" i="6"/>
  <c r="L51" i="6"/>
  <c r="O50" i="6"/>
  <c r="R49" i="6"/>
  <c r="K46" i="6"/>
  <c r="Q129" i="6"/>
  <c r="P128" i="6"/>
  <c r="O127" i="6"/>
  <c r="O126" i="6"/>
  <c r="O125" i="6"/>
  <c r="M124" i="6"/>
  <c r="L123" i="6"/>
  <c r="L122" i="6"/>
  <c r="L121" i="6"/>
  <c r="K120" i="6"/>
  <c r="I119" i="6"/>
  <c r="I118" i="6"/>
  <c r="I117" i="6"/>
  <c r="G115" i="6"/>
  <c r="R102" i="6"/>
  <c r="Q101" i="6"/>
  <c r="P100" i="6"/>
  <c r="P99" i="6"/>
  <c r="P98" i="6"/>
  <c r="N97" i="6"/>
  <c r="M96" i="6"/>
  <c r="M95" i="6"/>
  <c r="M94" i="6"/>
  <c r="L93" i="6"/>
  <c r="J92" i="6"/>
  <c r="J91" i="6"/>
  <c r="J90" i="6"/>
  <c r="I89" i="6"/>
  <c r="G87" i="6"/>
  <c r="G86" i="6"/>
  <c r="G85" i="6"/>
  <c r="R74" i="6"/>
  <c r="Q73" i="6"/>
  <c r="Q72" i="6"/>
  <c r="Q71" i="6"/>
  <c r="O70" i="6"/>
  <c r="O69" i="6"/>
  <c r="P68" i="6"/>
  <c r="Q67" i="6"/>
  <c r="R66" i="6"/>
  <c r="P129" i="6"/>
  <c r="N128" i="6"/>
  <c r="N127" i="6"/>
  <c r="N126" i="6"/>
  <c r="M125" i="6"/>
  <c r="L124" i="6"/>
  <c r="K123" i="6"/>
  <c r="K122" i="6"/>
  <c r="K121" i="6"/>
  <c r="I120" i="6"/>
  <c r="G116" i="6"/>
  <c r="R105" i="6"/>
  <c r="R104" i="6"/>
  <c r="R103" i="6"/>
  <c r="Q102" i="6"/>
  <c r="O101" i="6"/>
  <c r="O100" i="6"/>
  <c r="O99" i="6"/>
  <c r="N98" i="6"/>
  <c r="M97" i="6"/>
  <c r="L96" i="6"/>
  <c r="L95" i="6"/>
  <c r="L94" i="6"/>
  <c r="J93" i="6"/>
  <c r="I92" i="6"/>
  <c r="I91" i="6"/>
  <c r="I90" i="6"/>
  <c r="R75" i="6"/>
  <c r="P74" i="6"/>
  <c r="P73" i="6"/>
  <c r="P72" i="6"/>
  <c r="O71" i="6"/>
  <c r="N70" i="6"/>
  <c r="N69" i="6"/>
  <c r="O68" i="6"/>
  <c r="P67" i="6"/>
  <c r="Q66" i="6"/>
  <c r="R65" i="6"/>
  <c r="K56" i="6"/>
  <c r="N55" i="6"/>
  <c r="Q54" i="6"/>
  <c r="G52" i="6"/>
  <c r="J51" i="6"/>
  <c r="M50" i="6"/>
  <c r="P49" i="6"/>
  <c r="N129" i="6"/>
  <c r="M128" i="6"/>
  <c r="M127" i="6"/>
  <c r="M126" i="6"/>
  <c r="L125" i="6"/>
  <c r="J124" i="6"/>
  <c r="J123" i="6"/>
  <c r="J122" i="6"/>
  <c r="I121" i="6"/>
  <c r="G119" i="6"/>
  <c r="G118" i="6"/>
  <c r="G117" i="6"/>
  <c r="R106" i="6"/>
  <c r="Q105" i="6"/>
  <c r="Q104" i="6"/>
  <c r="Q103" i="6"/>
  <c r="O102" i="6"/>
  <c r="N101" i="6"/>
  <c r="N100" i="6"/>
  <c r="N99" i="6"/>
  <c r="M98" i="6"/>
  <c r="K97" i="6"/>
  <c r="K96" i="6"/>
  <c r="K95" i="6"/>
  <c r="J94" i="6"/>
  <c r="I93" i="6"/>
  <c r="R78" i="6"/>
  <c r="R77" i="6"/>
  <c r="R76" i="6"/>
  <c r="P75" i="6"/>
  <c r="O74" i="6"/>
  <c r="O73" i="6"/>
  <c r="O72" i="6"/>
  <c r="N71" i="6"/>
  <c r="L70" i="6"/>
  <c r="M69" i="6"/>
  <c r="N68" i="6"/>
  <c r="O67" i="6"/>
  <c r="P66" i="6"/>
  <c r="Q65" i="6"/>
  <c r="Q64" i="6"/>
  <c r="Q63" i="6"/>
  <c r="R62" i="6"/>
  <c r="I129" i="6"/>
  <c r="I128" i="6"/>
  <c r="I127" i="6"/>
  <c r="G126" i="6"/>
  <c r="Q112" i="6"/>
  <c r="P111" i="6"/>
  <c r="P110" i="6"/>
  <c r="P109" i="6"/>
  <c r="O108" i="6"/>
  <c r="M107" i="6"/>
  <c r="M106" i="6"/>
  <c r="M105" i="6"/>
  <c r="L104" i="6"/>
  <c r="K103" i="6"/>
  <c r="J102" i="6"/>
  <c r="J101" i="6"/>
  <c r="J100" i="6"/>
  <c r="G98" i="6"/>
  <c r="G97" i="6"/>
  <c r="G96" i="6"/>
  <c r="R85" i="6"/>
  <c r="Q84" i="6"/>
  <c r="Q83" i="6"/>
  <c r="Q82" i="6"/>
  <c r="P81" i="6"/>
  <c r="N80" i="6"/>
  <c r="N79" i="6"/>
  <c r="N78" i="6"/>
  <c r="M77" i="6"/>
  <c r="L76" i="6"/>
  <c r="K75" i="6"/>
  <c r="K74" i="6"/>
  <c r="K73" i="6"/>
  <c r="I72" i="6"/>
  <c r="I69" i="6"/>
  <c r="K67" i="6"/>
  <c r="K66" i="6"/>
  <c r="K65" i="6"/>
  <c r="L64" i="6"/>
  <c r="M63" i="6"/>
  <c r="N62" i="6"/>
  <c r="O61" i="6"/>
  <c r="P60" i="6"/>
  <c r="P59" i="6"/>
  <c r="P58" i="6"/>
  <c r="I55" i="6"/>
  <c r="L54" i="6"/>
  <c r="O53" i="6"/>
  <c r="R52" i="6"/>
  <c r="K49" i="6"/>
  <c r="N48" i="6"/>
  <c r="J126" i="6"/>
  <c r="O121" i="6"/>
  <c r="N116" i="6"/>
  <c r="R114" i="6"/>
  <c r="I113" i="6"/>
  <c r="M111" i="6"/>
  <c r="R109" i="6"/>
  <c r="L106" i="6"/>
  <c r="G103" i="6"/>
  <c r="L101" i="6"/>
  <c r="Q96" i="6"/>
  <c r="P91" i="6"/>
  <c r="L88" i="6"/>
  <c r="O86" i="6"/>
  <c r="K83" i="6"/>
  <c r="N81" i="6"/>
  <c r="G80" i="6"/>
  <c r="J78" i="6"/>
  <c r="O76" i="6"/>
  <c r="I73" i="6"/>
  <c r="L68" i="6"/>
  <c r="J65" i="6"/>
  <c r="K62" i="6"/>
  <c r="J59" i="6"/>
  <c r="R56" i="6"/>
  <c r="O55" i="6"/>
  <c r="M54" i="6"/>
  <c r="K53" i="6"/>
  <c r="G44" i="6"/>
  <c r="J43" i="6"/>
  <c r="M42" i="6"/>
  <c r="P41" i="6"/>
  <c r="I38" i="6"/>
  <c r="L37" i="6"/>
  <c r="O36" i="6"/>
  <c r="R35" i="6"/>
  <c r="G31" i="6"/>
  <c r="Q29" i="6"/>
  <c r="N28" i="6"/>
  <c r="K27" i="6"/>
  <c r="O23" i="6"/>
  <c r="L22" i="6"/>
  <c r="I21" i="6"/>
  <c r="P18" i="6"/>
  <c r="M17" i="6"/>
  <c r="J16" i="6"/>
  <c r="G15" i="6"/>
  <c r="M129" i="6"/>
  <c r="I126" i="6"/>
  <c r="R119" i="6"/>
  <c r="M116" i="6"/>
  <c r="Q114" i="6"/>
  <c r="L111" i="6"/>
  <c r="Q109" i="6"/>
  <c r="G108" i="6"/>
  <c r="K106" i="6"/>
  <c r="P104" i="6"/>
  <c r="K101" i="6"/>
  <c r="J96" i="6"/>
  <c r="O91" i="6"/>
  <c r="R89" i="6"/>
  <c r="N86" i="6"/>
  <c r="R84" i="6"/>
  <c r="J83" i="6"/>
  <c r="M81" i="6"/>
  <c r="Q79" i="6"/>
  <c r="I78" i="6"/>
  <c r="M76" i="6"/>
  <c r="L71" i="6"/>
  <c r="K68" i="6"/>
  <c r="I65" i="6"/>
  <c r="P63" i="6"/>
  <c r="J62" i="6"/>
  <c r="Q60" i="6"/>
  <c r="I59" i="6"/>
  <c r="R57" i="6"/>
  <c r="Q56" i="6"/>
  <c r="M55" i="6"/>
  <c r="K54" i="6"/>
  <c r="J53" i="6"/>
  <c r="R48" i="6"/>
  <c r="R47" i="6"/>
  <c r="I43" i="6"/>
  <c r="L42" i="6"/>
  <c r="O41" i="6"/>
  <c r="R40" i="6"/>
  <c r="K37" i="6"/>
  <c r="N36" i="6"/>
  <c r="Q35" i="6"/>
  <c r="G33" i="6"/>
  <c r="G32" i="6"/>
  <c r="P29" i="6"/>
  <c r="M28" i="6"/>
  <c r="G26" i="6"/>
  <c r="Q24" i="6"/>
  <c r="N23" i="6"/>
  <c r="K22" i="6"/>
  <c r="O18" i="6"/>
  <c r="L17" i="6"/>
  <c r="I16" i="6"/>
  <c r="K129" i="6"/>
  <c r="R124" i="6"/>
  <c r="Q119" i="6"/>
  <c r="L116" i="6"/>
  <c r="P114" i="6"/>
  <c r="K111" i="6"/>
  <c r="O109" i="6"/>
  <c r="J106" i="6"/>
  <c r="O104" i="6"/>
  <c r="I101" i="6"/>
  <c r="I96" i="6"/>
  <c r="R94" i="6"/>
  <c r="M91" i="6"/>
  <c r="Q89" i="6"/>
  <c r="L86" i="6"/>
  <c r="P84" i="6"/>
  <c r="K81" i="6"/>
  <c r="P79" i="6"/>
  <c r="G78" i="6"/>
  <c r="J76" i="6"/>
  <c r="K71" i="6"/>
  <c r="I68" i="6"/>
  <c r="O63" i="6"/>
  <c r="I62" i="6"/>
  <c r="O60" i="6"/>
  <c r="Q57" i="6"/>
  <c r="P56" i="6"/>
  <c r="L55" i="6"/>
  <c r="J54" i="6"/>
  <c r="I53" i="6"/>
  <c r="Q48" i="6"/>
  <c r="Q47" i="6"/>
  <c r="R46" i="6"/>
  <c r="K42" i="6"/>
  <c r="I124" i="6"/>
  <c r="O119" i="6"/>
  <c r="R117" i="6"/>
  <c r="N114" i="6"/>
  <c r="J111" i="6"/>
  <c r="M109" i="6"/>
  <c r="R107" i="6"/>
  <c r="I106" i="6"/>
  <c r="N104" i="6"/>
  <c r="M99" i="6"/>
  <c r="Q94" i="6"/>
  <c r="G91" i="6"/>
  <c r="P89" i="6"/>
  <c r="K86" i="6"/>
  <c r="O84" i="6"/>
  <c r="O79" i="6"/>
  <c r="I76" i="6"/>
  <c r="N74" i="6"/>
  <c r="I71" i="6"/>
  <c r="O66" i="6"/>
  <c r="G65" i="6"/>
  <c r="N63" i="6"/>
  <c r="G62" i="6"/>
  <c r="M60" i="6"/>
  <c r="P57" i="6"/>
  <c r="O56" i="6"/>
  <c r="K55" i="6"/>
  <c r="I54" i="6"/>
  <c r="P48" i="6"/>
  <c r="P47" i="6"/>
  <c r="Q46" i="6"/>
  <c r="R45" i="6"/>
  <c r="G43" i="6"/>
  <c r="J42" i="6"/>
  <c r="M41" i="6"/>
  <c r="P40" i="6"/>
  <c r="I37" i="6"/>
  <c r="L36" i="6"/>
  <c r="O35" i="6"/>
  <c r="Q30" i="6"/>
  <c r="N29" i="6"/>
  <c r="K28" i="6"/>
  <c r="R122" i="6"/>
  <c r="N119" i="6"/>
  <c r="Q117" i="6"/>
  <c r="M114" i="6"/>
  <c r="P112" i="6"/>
  <c r="I111" i="6"/>
  <c r="L109" i="6"/>
  <c r="P107" i="6"/>
  <c r="K104" i="6"/>
  <c r="G101" i="6"/>
  <c r="K99" i="6"/>
  <c r="P94" i="6"/>
  <c r="O89" i="6"/>
  <c r="J86" i="6"/>
  <c r="N84" i="6"/>
  <c r="I81" i="6"/>
  <c r="M79" i="6"/>
  <c r="M74" i="6"/>
  <c r="G71" i="6"/>
  <c r="G68" i="6"/>
  <c r="N66" i="6"/>
  <c r="L63" i="6"/>
  <c r="L60" i="6"/>
  <c r="O57" i="6"/>
  <c r="L56" i="6"/>
  <c r="J55" i="6"/>
  <c r="Q49" i="6"/>
  <c r="O48" i="6"/>
  <c r="O47" i="6"/>
  <c r="P46" i="6"/>
  <c r="Q45" i="6"/>
  <c r="I42" i="6"/>
  <c r="L41" i="6"/>
  <c r="G127" i="6"/>
  <c r="R125" i="6"/>
  <c r="Q120" i="6"/>
  <c r="L117" i="6"/>
  <c r="P115" i="6"/>
  <c r="K112" i="6"/>
  <c r="O110" i="6"/>
  <c r="J107" i="6"/>
  <c r="O105" i="6"/>
  <c r="I102" i="6"/>
  <c r="I97" i="6"/>
  <c r="O92" i="6"/>
  <c r="R90" i="6"/>
  <c r="N87" i="6"/>
  <c r="Q85" i="6"/>
  <c r="J84" i="6"/>
  <c r="M82" i="6"/>
  <c r="Q80" i="6"/>
  <c r="I79" i="6"/>
  <c r="L77" i="6"/>
  <c r="L72" i="6"/>
  <c r="G66" i="6"/>
  <c r="N64" i="6"/>
  <c r="N61" i="6"/>
  <c r="G60" i="6"/>
  <c r="M58" i="6"/>
  <c r="I57" i="6"/>
  <c r="G56" i="6"/>
  <c r="Q51" i="6"/>
  <c r="N50" i="6"/>
  <c r="L49" i="6"/>
  <c r="J48" i="6"/>
  <c r="K47" i="6"/>
  <c r="J46" i="6"/>
  <c r="L45" i="6"/>
  <c r="O44" i="6"/>
  <c r="R43" i="6"/>
  <c r="K40" i="6"/>
  <c r="N39" i="6"/>
  <c r="Q38" i="6"/>
  <c r="G36" i="6"/>
  <c r="J35" i="6"/>
  <c r="M34" i="6"/>
  <c r="P33" i="6"/>
  <c r="Q32" i="6"/>
  <c r="O31" i="6"/>
  <c r="L30" i="6"/>
  <c r="I29" i="6"/>
  <c r="P26" i="6"/>
  <c r="R121" i="6"/>
  <c r="O116" i="6"/>
  <c r="P113" i="6"/>
  <c r="R110" i="6"/>
  <c r="L108" i="6"/>
  <c r="N105" i="6"/>
  <c r="K100" i="6"/>
  <c r="G95" i="6"/>
  <c r="G92" i="6"/>
  <c r="L84" i="6"/>
  <c r="G79" i="6"/>
  <c r="P76" i="6"/>
  <c r="J61" i="6"/>
  <c r="O58" i="6"/>
  <c r="L53" i="6"/>
  <c r="N51" i="6"/>
  <c r="N49" i="6"/>
  <c r="I46" i="6"/>
  <c r="O43" i="6"/>
  <c r="G42" i="6"/>
  <c r="P37" i="6"/>
  <c r="M36" i="6"/>
  <c r="K35" i="6"/>
  <c r="I34" i="6"/>
  <c r="P31" i="6"/>
  <c r="L28" i="6"/>
  <c r="Q26" i="6"/>
  <c r="K25" i="6"/>
  <c r="N22" i="6"/>
  <c r="G21" i="6"/>
  <c r="O19" i="6"/>
  <c r="J18" i="6"/>
  <c r="R16" i="6"/>
  <c r="M15" i="6"/>
  <c r="I14" i="6"/>
  <c r="P11" i="6"/>
  <c r="M10" i="6"/>
  <c r="J9" i="6"/>
  <c r="I8" i="6"/>
  <c r="I7" i="6"/>
  <c r="I129" i="4"/>
  <c r="L128" i="4"/>
  <c r="O127" i="4"/>
  <c r="R126" i="4"/>
  <c r="K123" i="4"/>
  <c r="N122" i="4"/>
  <c r="Q121" i="4"/>
  <c r="G119" i="4"/>
  <c r="J118" i="4"/>
  <c r="M117" i="4"/>
  <c r="P116" i="4"/>
  <c r="I113" i="4"/>
  <c r="L112" i="4"/>
  <c r="O111" i="4"/>
  <c r="R110" i="4"/>
  <c r="K107" i="4"/>
  <c r="N106" i="4"/>
  <c r="Q105" i="4"/>
  <c r="G103" i="4"/>
  <c r="J102" i="4"/>
  <c r="M101" i="4"/>
  <c r="P100" i="4"/>
  <c r="I97" i="4"/>
  <c r="L96" i="4"/>
  <c r="O95" i="4"/>
  <c r="G129" i="6"/>
  <c r="Q121" i="6"/>
  <c r="R118" i="6"/>
  <c r="N113" i="6"/>
  <c r="Q110" i="6"/>
  <c r="J108" i="6"/>
  <c r="L105" i="6"/>
  <c r="N102" i="6"/>
  <c r="J97" i="6"/>
  <c r="N89" i="6"/>
  <c r="K84" i="6"/>
  <c r="G76" i="6"/>
  <c r="K63" i="6"/>
  <c r="I61" i="6"/>
  <c r="N58" i="6"/>
  <c r="K51" i="6"/>
  <c r="M49" i="6"/>
  <c r="N43" i="6"/>
  <c r="R39" i="6"/>
  <c r="P38" i="6"/>
  <c r="O37" i="6"/>
  <c r="K36" i="6"/>
  <c r="I35" i="6"/>
  <c r="N31" i="6"/>
  <c r="G30" i="6"/>
  <c r="O26" i="6"/>
  <c r="J25" i="6"/>
  <c r="M22" i="6"/>
  <c r="N19" i="6"/>
  <c r="I18" i="6"/>
  <c r="Q16" i="6"/>
  <c r="L15" i="6"/>
  <c r="R12" i="6"/>
  <c r="O11" i="6"/>
  <c r="L10" i="6"/>
  <c r="I9" i="6"/>
  <c r="K128" i="4"/>
  <c r="N127" i="4"/>
  <c r="Q126" i="4"/>
  <c r="G124" i="4"/>
  <c r="J123" i="4"/>
  <c r="M122" i="4"/>
  <c r="P121" i="4"/>
  <c r="I118" i="4"/>
  <c r="L117" i="4"/>
  <c r="O116" i="4"/>
  <c r="R115" i="4"/>
  <c r="K112" i="4"/>
  <c r="N111" i="4"/>
  <c r="Q110" i="4"/>
  <c r="G108" i="4"/>
  <c r="J107" i="4"/>
  <c r="M106" i="4"/>
  <c r="P105" i="4"/>
  <c r="P121" i="6"/>
  <c r="Q118" i="6"/>
  <c r="R115" i="6"/>
  <c r="M113" i="6"/>
  <c r="N110" i="6"/>
  <c r="I108" i="6"/>
  <c r="K105" i="6"/>
  <c r="L102" i="6"/>
  <c r="G100" i="6"/>
  <c r="M89" i="6"/>
  <c r="Q81" i="6"/>
  <c r="Q78" i="6"/>
  <c r="N73" i="6"/>
  <c r="M68" i="6"/>
  <c r="J63" i="6"/>
  <c r="G61" i="6"/>
  <c r="L58" i="6"/>
  <c r="I51" i="6"/>
  <c r="J49" i="6"/>
  <c r="G46" i="6"/>
  <c r="Q44" i="6"/>
  <c r="M43" i="6"/>
  <c r="Q39" i="6"/>
  <c r="O38" i="6"/>
  <c r="N37" i="6"/>
  <c r="J36" i="6"/>
  <c r="G34" i="6"/>
  <c r="M31" i="6"/>
  <c r="I28" i="6"/>
  <c r="N26" i="6"/>
  <c r="I25" i="6"/>
  <c r="Q23" i="6"/>
  <c r="M19" i="6"/>
  <c r="P16" i="6"/>
  <c r="K15" i="6"/>
  <c r="G14" i="6"/>
  <c r="Q12" i="6"/>
  <c r="N11" i="6"/>
  <c r="K10" i="6"/>
  <c r="G8" i="6"/>
  <c r="G7" i="6"/>
  <c r="G129" i="4"/>
  <c r="J128" i="4"/>
  <c r="M127" i="4"/>
  <c r="P126" i="4"/>
  <c r="I123" i="4"/>
  <c r="L122" i="4"/>
  <c r="O121" i="4"/>
  <c r="R120" i="4"/>
  <c r="K117" i="4"/>
  <c r="N116" i="4"/>
  <c r="Q115" i="4"/>
  <c r="G113" i="4"/>
  <c r="R126" i="6"/>
  <c r="O118" i="6"/>
  <c r="Q115" i="6"/>
  <c r="K113" i="6"/>
  <c r="M110" i="6"/>
  <c r="O107" i="6"/>
  <c r="I105" i="6"/>
  <c r="K102" i="6"/>
  <c r="I94" i="6"/>
  <c r="R86" i="6"/>
  <c r="P78" i="6"/>
  <c r="M73" i="6"/>
  <c r="I63" i="6"/>
  <c r="K58" i="6"/>
  <c r="J56" i="6"/>
  <c r="R54" i="6"/>
  <c r="I49" i="6"/>
  <c r="N47" i="6"/>
  <c r="P44" i="6"/>
  <c r="L43" i="6"/>
  <c r="P39" i="6"/>
  <c r="N38" i="6"/>
  <c r="M37" i="6"/>
  <c r="I36" i="6"/>
  <c r="G35" i="6"/>
  <c r="L31" i="6"/>
  <c r="M26" i="6"/>
  <c r="P23" i="6"/>
  <c r="I22" i="6"/>
  <c r="Q20" i="6"/>
  <c r="L19" i="6"/>
  <c r="G18" i="6"/>
  <c r="O16" i="6"/>
  <c r="J15" i="6"/>
  <c r="P12" i="6"/>
  <c r="M11" i="6"/>
  <c r="J10" i="6"/>
  <c r="G9" i="6"/>
  <c r="I128" i="4"/>
  <c r="L127" i="4"/>
  <c r="O126" i="4"/>
  <c r="R125" i="4"/>
  <c r="K122" i="4"/>
  <c r="N121" i="4"/>
  <c r="Q120" i="4"/>
  <c r="G118" i="4"/>
  <c r="J117" i="4"/>
  <c r="M116" i="4"/>
  <c r="P115" i="4"/>
  <c r="L126" i="6"/>
  <c r="R123" i="6"/>
  <c r="N118" i="6"/>
  <c r="O115" i="6"/>
  <c r="J113" i="6"/>
  <c r="L110" i="6"/>
  <c r="L107" i="6"/>
  <c r="G94" i="6"/>
  <c r="Q86" i="6"/>
  <c r="R83" i="6"/>
  <c r="G81" i="6"/>
  <c r="O78" i="6"/>
  <c r="O75" i="6"/>
  <c r="L73" i="6"/>
  <c r="K70" i="6"/>
  <c r="P65" i="6"/>
  <c r="G63" i="6"/>
  <c r="J58" i="6"/>
  <c r="I56" i="6"/>
  <c r="P54" i="6"/>
  <c r="Q52" i="6"/>
  <c r="G51" i="6"/>
  <c r="M47" i="6"/>
  <c r="N44" i="6"/>
  <c r="K43" i="6"/>
  <c r="Q40" i="6"/>
  <c r="O39" i="6"/>
  <c r="M38" i="6"/>
  <c r="J37" i="6"/>
  <c r="K31" i="6"/>
  <c r="O29" i="6"/>
  <c r="G28" i="6"/>
  <c r="L26" i="6"/>
  <c r="G25" i="6"/>
  <c r="M23" i="6"/>
  <c r="P20" i="6"/>
  <c r="K19" i="6"/>
  <c r="N16" i="6"/>
  <c r="I15" i="6"/>
  <c r="O12" i="6"/>
  <c r="L11" i="6"/>
  <c r="I10" i="6"/>
  <c r="K127" i="4"/>
  <c r="N126" i="4"/>
  <c r="Q125" i="4"/>
  <c r="G123" i="4"/>
  <c r="J122" i="4"/>
  <c r="M121" i="4"/>
  <c r="P120" i="4"/>
  <c r="J128" i="6"/>
  <c r="J125" i="6"/>
  <c r="G123" i="6"/>
  <c r="N117" i="6"/>
  <c r="J112" i="6"/>
  <c r="G107" i="6"/>
  <c r="P88" i="6"/>
  <c r="O85" i="6"/>
  <c r="M83" i="6"/>
  <c r="L80" i="6"/>
  <c r="P77" i="6"/>
  <c r="I75" i="6"/>
  <c r="K72" i="6"/>
  <c r="L67" i="6"/>
  <c r="O62" i="6"/>
  <c r="M52" i="6"/>
  <c r="L50" i="6"/>
  <c r="N45" i="6"/>
  <c r="Q41" i="6"/>
  <c r="L40" i="6"/>
  <c r="J39" i="6"/>
  <c r="G38" i="6"/>
  <c r="Q33" i="6"/>
  <c r="M32" i="6"/>
  <c r="O27" i="6"/>
  <c r="N24" i="6"/>
  <c r="I23" i="6"/>
  <c r="Q21" i="6"/>
  <c r="L20" i="6"/>
  <c r="G19" i="6"/>
  <c r="O17" i="6"/>
  <c r="Q14" i="6"/>
  <c r="N13" i="6"/>
  <c r="K12" i="6"/>
  <c r="R9" i="6"/>
  <c r="Q8" i="6"/>
  <c r="Q7" i="6"/>
  <c r="Q129" i="4"/>
  <c r="A129" i="4"/>
  <c r="G127" i="4"/>
  <c r="J126" i="4"/>
  <c r="M125" i="4"/>
  <c r="P124" i="4"/>
  <c r="I121" i="4"/>
  <c r="L120" i="4"/>
  <c r="O119" i="4"/>
  <c r="R118" i="4"/>
  <c r="I125" i="6"/>
  <c r="P122" i="6"/>
  <c r="M117" i="6"/>
  <c r="I112" i="6"/>
  <c r="J109" i="6"/>
  <c r="R93" i="6"/>
  <c r="O88" i="6"/>
  <c r="N85" i="6"/>
  <c r="R82" i="6"/>
  <c r="K80" i="6"/>
  <c r="O77" i="6"/>
  <c r="L69" i="6"/>
  <c r="J67" i="6"/>
  <c r="P64" i="6"/>
  <c r="M62" i="6"/>
  <c r="N57" i="6"/>
  <c r="K115" i="6"/>
  <c r="J110" i="6"/>
  <c r="R91" i="6"/>
  <c r="K87" i="6"/>
  <c r="J82" i="6"/>
  <c r="I77" i="6"/>
  <c r="N72" i="6"/>
  <c r="M59" i="6"/>
  <c r="P52" i="6"/>
  <c r="G50" i="6"/>
  <c r="G47" i="6"/>
  <c r="G45" i="6"/>
  <c r="R42" i="6"/>
  <c r="O40" i="6"/>
  <c r="M35" i="6"/>
  <c r="N33" i="6"/>
  <c r="J31" i="6"/>
  <c r="I26" i="6"/>
  <c r="O21" i="6"/>
  <c r="I17" i="6"/>
  <c r="R14" i="6"/>
  <c r="O7" i="6"/>
  <c r="K126" i="4"/>
  <c r="G125" i="4"/>
  <c r="Q123" i="4"/>
  <c r="I122" i="4"/>
  <c r="P119" i="4"/>
  <c r="L118" i="4"/>
  <c r="R113" i="4"/>
  <c r="R112" i="4"/>
  <c r="G104" i="4"/>
  <c r="A129" i="6"/>
  <c r="I110" i="6"/>
  <c r="P105" i="6"/>
  <c r="G77" i="6"/>
  <c r="N67" i="6"/>
  <c r="G64" i="6"/>
  <c r="L59" i="6"/>
  <c r="O52" i="6"/>
  <c r="Q42" i="6"/>
  <c r="N40" i="6"/>
  <c r="L35" i="6"/>
  <c r="M33" i="6"/>
  <c r="I31" i="6"/>
  <c r="Q28" i="6"/>
  <c r="R25" i="6"/>
  <c r="G24" i="6"/>
  <c r="N21" i="6"/>
  <c r="I19" i="6"/>
  <c r="P14" i="6"/>
  <c r="G13" i="6"/>
  <c r="R10" i="6"/>
  <c r="N7" i="6"/>
  <c r="R127" i="4"/>
  <c r="I126" i="4"/>
  <c r="P123" i="4"/>
  <c r="N119" i="4"/>
  <c r="K118" i="4"/>
  <c r="R114" i="4"/>
  <c r="Q113" i="4"/>
  <c r="Q112" i="4"/>
  <c r="R111" i="4"/>
  <c r="R109" i="4"/>
  <c r="I102" i="4"/>
  <c r="K101" i="4"/>
  <c r="M100" i="4"/>
  <c r="O99" i="4"/>
  <c r="Q98" i="4"/>
  <c r="I94" i="4"/>
  <c r="L93" i="4"/>
  <c r="O92" i="4"/>
  <c r="R91" i="4"/>
  <c r="L128" i="6"/>
  <c r="G124" i="6"/>
  <c r="K114" i="6"/>
  <c r="G110" i="6"/>
  <c r="M100" i="6"/>
  <c r="Q95" i="6"/>
  <c r="P90" i="6"/>
  <c r="G82" i="6"/>
  <c r="M67" i="6"/>
  <c r="K59" i="6"/>
  <c r="R55" i="6"/>
  <c r="N52" i="6"/>
  <c r="M44" i="6"/>
  <c r="P42" i="6"/>
  <c r="M40" i="6"/>
  <c r="L33" i="6"/>
  <c r="P28" i="6"/>
  <c r="Q25" i="6"/>
  <c r="L23" i="6"/>
  <c r="M21" i="6"/>
  <c r="G17" i="6"/>
  <c r="O14" i="6"/>
  <c r="N12" i="6"/>
  <c r="Q10" i="6"/>
  <c r="M7" i="6"/>
  <c r="Q127" i="4"/>
  <c r="O123" i="4"/>
  <c r="G122" i="4"/>
  <c r="M119" i="4"/>
  <c r="Q114" i="4"/>
  <c r="P113" i="4"/>
  <c r="P112" i="4"/>
  <c r="Q111" i="4"/>
  <c r="P110" i="4"/>
  <c r="Q109" i="4"/>
  <c r="R108" i="4"/>
  <c r="J101" i="4"/>
  <c r="L100" i="4"/>
  <c r="N99" i="4"/>
  <c r="P98" i="4"/>
  <c r="K128" i="6"/>
  <c r="P123" i="6"/>
  <c r="J114" i="6"/>
  <c r="I109" i="6"/>
  <c r="L100" i="6"/>
  <c r="P95" i="6"/>
  <c r="O90" i="6"/>
  <c r="Q62" i="6"/>
  <c r="R58" i="6"/>
  <c r="L52" i="6"/>
  <c r="O49" i="6"/>
  <c r="L44" i="6"/>
  <c r="O42" i="6"/>
  <c r="J40" i="6"/>
  <c r="K33" i="6"/>
  <c r="P30" i="6"/>
  <c r="O28" i="6"/>
  <c r="P25" i="6"/>
  <c r="K23" i="6"/>
  <c r="L21" i="6"/>
  <c r="N14" i="6"/>
  <c r="M12" i="6"/>
  <c r="P10" i="6"/>
  <c r="L7" i="6"/>
  <c r="P127" i="4"/>
  <c r="G126" i="4"/>
  <c r="R124" i="4"/>
  <c r="N123" i="4"/>
  <c r="L119" i="4"/>
  <c r="P114" i="4"/>
  <c r="O113" i="4"/>
  <c r="O112" i="4"/>
  <c r="P111" i="4"/>
  <c r="O110" i="4"/>
  <c r="P109" i="4"/>
  <c r="Q108" i="4"/>
  <c r="R107" i="4"/>
  <c r="G102" i="4"/>
  <c r="I101" i="4"/>
  <c r="K100" i="4"/>
  <c r="M99" i="4"/>
  <c r="O98" i="4"/>
  <c r="Q97" i="4"/>
  <c r="G94" i="4"/>
  <c r="J93" i="4"/>
  <c r="M92" i="4"/>
  <c r="P91" i="4"/>
  <c r="I88" i="4"/>
  <c r="L87" i="4"/>
  <c r="O86" i="4"/>
  <c r="R85" i="4"/>
  <c r="G128" i="6"/>
  <c r="I123" i="6"/>
  <c r="G109" i="6"/>
  <c r="I104" i="6"/>
  <c r="J95" i="6"/>
  <c r="N90" i="6"/>
  <c r="M85" i="6"/>
  <c r="P80" i="6"/>
  <c r="G67" i="6"/>
  <c r="P62" i="6"/>
  <c r="I58" i="6"/>
  <c r="G55" i="6"/>
  <c r="K52" i="6"/>
  <c r="G49" i="6"/>
  <c r="K44" i="6"/>
  <c r="N42" i="6"/>
  <c r="I40" i="6"/>
  <c r="L38" i="6"/>
  <c r="J33" i="6"/>
  <c r="O30" i="6"/>
  <c r="O25" i="6"/>
  <c r="K21" i="6"/>
  <c r="R18" i="6"/>
  <c r="M16" i="6"/>
  <c r="M14" i="6"/>
  <c r="L12" i="6"/>
  <c r="O10" i="6"/>
  <c r="P8" i="6"/>
  <c r="K7" i="6"/>
  <c r="R128" i="4"/>
  <c r="J127" i="4"/>
  <c r="Q124" i="4"/>
  <c r="M123" i="4"/>
  <c r="O120" i="4"/>
  <c r="K119" i="4"/>
  <c r="O114" i="4"/>
  <c r="N113" i="4"/>
  <c r="N112" i="4"/>
  <c r="M111" i="4"/>
  <c r="N110" i="4"/>
  <c r="O109" i="4"/>
  <c r="P108" i="4"/>
  <c r="Q107" i="4"/>
  <c r="R106" i="4"/>
  <c r="J100" i="4"/>
  <c r="L99" i="4"/>
  <c r="N98" i="4"/>
  <c r="P97" i="4"/>
  <c r="R96" i="4"/>
  <c r="I93" i="4"/>
  <c r="L92" i="4"/>
  <c r="O91" i="4"/>
  <c r="R90" i="4"/>
  <c r="K87" i="4"/>
  <c r="N86" i="4"/>
  <c r="M112" i="6"/>
  <c r="M108" i="6"/>
  <c r="N103" i="6"/>
  <c r="G75" i="6"/>
  <c r="I70" i="6"/>
  <c r="P61" i="6"/>
  <c r="L57" i="6"/>
  <c r="G54" i="6"/>
  <c r="P51" i="6"/>
  <c r="L48" i="6"/>
  <c r="N34" i="6"/>
  <c r="N32" i="6"/>
  <c r="M27" i="6"/>
  <c r="M20" i="6"/>
  <c r="L18" i="6"/>
  <c r="Q13" i="6"/>
  <c r="G12" i="6"/>
  <c r="L8" i="6"/>
  <c r="N128" i="4"/>
  <c r="P125" i="4"/>
  <c r="L124" i="4"/>
  <c r="J120" i="4"/>
  <c r="R117" i="4"/>
  <c r="Q116" i="4"/>
  <c r="L115" i="4"/>
  <c r="K114" i="4"/>
  <c r="J113" i="4"/>
  <c r="I111" i="4"/>
  <c r="J110" i="4"/>
  <c r="K109" i="4"/>
  <c r="L108" i="4"/>
  <c r="M107" i="4"/>
  <c r="L106" i="4"/>
  <c r="M105" i="4"/>
  <c r="O104" i="4"/>
  <c r="Q103" i="4"/>
  <c r="J98" i="4"/>
  <c r="L97" i="4"/>
  <c r="N96" i="4"/>
  <c r="P95" i="4"/>
  <c r="R94" i="4"/>
  <c r="K91" i="4"/>
  <c r="P120" i="6"/>
  <c r="L112" i="6"/>
  <c r="P82" i="6"/>
  <c r="L74" i="6"/>
  <c r="O54" i="6"/>
  <c r="K50" i="6"/>
  <c r="L39" i="6"/>
  <c r="Q36" i="6"/>
  <c r="I30" i="6"/>
  <c r="O22" i="6"/>
  <c r="N18" i="6"/>
  <c r="N15" i="6"/>
  <c r="K9" i="6"/>
  <c r="O129" i="4"/>
  <c r="I127" i="4"/>
  <c r="K125" i="4"/>
  <c r="G121" i="4"/>
  <c r="K113" i="4"/>
  <c r="O108" i="4"/>
  <c r="G107" i="4"/>
  <c r="N105" i="4"/>
  <c r="I104" i="4"/>
  <c r="R102" i="4"/>
  <c r="O101" i="4"/>
  <c r="G100" i="4"/>
  <c r="O97" i="4"/>
  <c r="K96" i="4"/>
  <c r="I95" i="4"/>
  <c r="J83" i="4"/>
  <c r="M82" i="4"/>
  <c r="P81" i="4"/>
  <c r="I78" i="4"/>
  <c r="L77" i="4"/>
  <c r="O76" i="4"/>
  <c r="R75" i="4"/>
  <c r="K72" i="4"/>
  <c r="N71" i="4"/>
  <c r="Q70" i="4"/>
  <c r="G68" i="4"/>
  <c r="J67" i="4"/>
  <c r="M66" i="4"/>
  <c r="P65" i="4"/>
  <c r="I62" i="4"/>
  <c r="L61" i="4"/>
  <c r="O60" i="4"/>
  <c r="R59" i="4"/>
  <c r="K56" i="4"/>
  <c r="N55" i="4"/>
  <c r="Q54" i="4"/>
  <c r="G52" i="4"/>
  <c r="J51" i="4"/>
  <c r="M50" i="4"/>
  <c r="P49" i="4"/>
  <c r="I46" i="4"/>
  <c r="L45" i="4"/>
  <c r="O44" i="4"/>
  <c r="R43" i="4"/>
  <c r="K40" i="4"/>
  <c r="N39" i="4"/>
  <c r="Q38" i="4"/>
  <c r="G36" i="4"/>
  <c r="J35" i="4"/>
  <c r="M34" i="4"/>
  <c r="L127" i="6"/>
  <c r="O120" i="6"/>
  <c r="N82" i="6"/>
  <c r="J74" i="6"/>
  <c r="I60" i="6"/>
  <c r="N54" i="6"/>
  <c r="J50" i="6"/>
  <c r="P45" i="6"/>
  <c r="K39" i="6"/>
  <c r="P36" i="6"/>
  <c r="R33" i="6"/>
  <c r="M29" i="6"/>
  <c r="N25" i="6"/>
  <c r="G22" i="6"/>
  <c r="M18" i="6"/>
  <c r="R11" i="6"/>
  <c r="N129" i="4"/>
  <c r="J125" i="4"/>
  <c r="Q118" i="4"/>
  <c r="G115" i="4"/>
  <c r="G110" i="4"/>
  <c r="N108" i="4"/>
  <c r="L105" i="4"/>
  <c r="Q102" i="4"/>
  <c r="N101" i="4"/>
  <c r="N97" i="4"/>
  <c r="J96" i="4"/>
  <c r="Q90" i="4"/>
  <c r="R89" i="4"/>
  <c r="G84" i="4"/>
  <c r="I83" i="4"/>
  <c r="L82" i="4"/>
  <c r="O81" i="4"/>
  <c r="R80" i="4"/>
  <c r="K77" i="4"/>
  <c r="N76" i="4"/>
  <c r="Q75" i="4"/>
  <c r="G73" i="4"/>
  <c r="J72" i="4"/>
  <c r="M71" i="4"/>
  <c r="P70" i="4"/>
  <c r="I67" i="4"/>
  <c r="L66" i="4"/>
  <c r="O65" i="4"/>
  <c r="R64" i="4"/>
  <c r="K61" i="4"/>
  <c r="N60" i="4"/>
  <c r="Q59" i="4"/>
  <c r="G57" i="4"/>
  <c r="K127" i="6"/>
  <c r="R88" i="6"/>
  <c r="K82" i="6"/>
  <c r="I74" i="6"/>
  <c r="M66" i="6"/>
  <c r="I50" i="6"/>
  <c r="M45" i="6"/>
  <c r="I39" i="6"/>
  <c r="O33" i="6"/>
  <c r="L29" i="6"/>
  <c r="M25" i="6"/>
  <c r="K18" i="6"/>
  <c r="Q11" i="6"/>
  <c r="O8" i="6"/>
  <c r="M129" i="4"/>
  <c r="I125" i="4"/>
  <c r="N120" i="4"/>
  <c r="P118" i="4"/>
  <c r="R116" i="4"/>
  <c r="L111" i="4"/>
  <c r="M108" i="4"/>
  <c r="K105" i="4"/>
  <c r="P102" i="4"/>
  <c r="L101" i="4"/>
  <c r="M97" i="4"/>
  <c r="I96" i="4"/>
  <c r="G95" i="4"/>
  <c r="P90" i="4"/>
  <c r="Q89" i="4"/>
  <c r="R88" i="4"/>
  <c r="K82" i="4"/>
  <c r="N81" i="4"/>
  <c r="Q80" i="4"/>
  <c r="G78" i="4"/>
  <c r="J77" i="4"/>
  <c r="M76" i="4"/>
  <c r="P75" i="4"/>
  <c r="I72" i="4"/>
  <c r="L71" i="4"/>
  <c r="O70" i="4"/>
  <c r="R69" i="4"/>
  <c r="J127" i="6"/>
  <c r="L118" i="6"/>
  <c r="Q111" i="6"/>
  <c r="O103" i="6"/>
  <c r="Q88" i="6"/>
  <c r="M80" i="6"/>
  <c r="J66" i="6"/>
  <c r="R59" i="6"/>
  <c r="K45" i="6"/>
  <c r="I33" i="6"/>
  <c r="K29" i="6"/>
  <c r="L25" i="6"/>
  <c r="R17" i="6"/>
  <c r="L14" i="6"/>
  <c r="K11" i="6"/>
  <c r="N8" i="6"/>
  <c r="L129" i="4"/>
  <c r="M120" i="4"/>
  <c r="O118" i="4"/>
  <c r="L116" i="4"/>
  <c r="K111" i="4"/>
  <c r="K108" i="4"/>
  <c r="J105" i="4"/>
  <c r="O102" i="4"/>
  <c r="G101" i="4"/>
  <c r="R98" i="4"/>
  <c r="K97" i="4"/>
  <c r="Q91" i="4"/>
  <c r="O90" i="4"/>
  <c r="P89" i="4"/>
  <c r="Q88" i="4"/>
  <c r="R87" i="4"/>
  <c r="G83" i="4"/>
  <c r="J82" i="4"/>
  <c r="M81" i="4"/>
  <c r="P80" i="4"/>
  <c r="I77" i="4"/>
  <c r="L76" i="4"/>
  <c r="O75" i="4"/>
  <c r="R74" i="4"/>
  <c r="K71" i="4"/>
  <c r="N70" i="4"/>
  <c r="Q69" i="4"/>
  <c r="G67" i="4"/>
  <c r="J66" i="4"/>
  <c r="R116" i="6"/>
  <c r="R108" i="6"/>
  <c r="Q93" i="6"/>
  <c r="L87" i="6"/>
  <c r="J79" i="6"/>
  <c r="K64" i="6"/>
  <c r="G57" i="6"/>
  <c r="M53" i="6"/>
  <c r="G41" i="6"/>
  <c r="N35" i="6"/>
  <c r="I32" i="6"/>
  <c r="P27" i="6"/>
  <c r="K24" i="6"/>
  <c r="K20" i="6"/>
  <c r="J17" i="6"/>
  <c r="M13" i="6"/>
  <c r="O128" i="4"/>
  <c r="M126" i="4"/>
  <c r="J124" i="4"/>
  <c r="G116" i="4"/>
  <c r="I114" i="4"/>
  <c r="M112" i="4"/>
  <c r="L109" i="4"/>
  <c r="J106" i="4"/>
  <c r="R104" i="4"/>
  <c r="M103" i="4"/>
  <c r="P99" i="4"/>
  <c r="P94" i="4"/>
  <c r="O93" i="4"/>
  <c r="K92" i="4"/>
  <c r="I91" i="4"/>
  <c r="J90" i="4"/>
  <c r="K89" i="4"/>
  <c r="L88" i="4"/>
  <c r="M87" i="4"/>
  <c r="L86" i="4"/>
  <c r="N85" i="4"/>
  <c r="P84" i="4"/>
  <c r="R83" i="4"/>
  <c r="K80" i="4"/>
  <c r="N79" i="4"/>
  <c r="Q78" i="4"/>
  <c r="G76" i="4"/>
  <c r="J75" i="4"/>
  <c r="M74" i="4"/>
  <c r="P73" i="4"/>
  <c r="I70" i="4"/>
  <c r="L69" i="4"/>
  <c r="O68" i="4"/>
  <c r="R67" i="4"/>
  <c r="K64" i="4"/>
  <c r="N63" i="4"/>
  <c r="Q62" i="4"/>
  <c r="G60" i="4"/>
  <c r="Q116" i="6"/>
  <c r="P108" i="6"/>
  <c r="M101" i="6"/>
  <c r="P93" i="6"/>
  <c r="L85" i="6"/>
  <c r="M78" i="6"/>
  <c r="J70" i="6"/>
  <c r="J64" i="6"/>
  <c r="G48" i="6"/>
  <c r="Q34" i="6"/>
  <c r="N27" i="6"/>
  <c r="L16" i="6"/>
  <c r="L13" i="6"/>
  <c r="G10" i="6"/>
  <c r="M128" i="4"/>
  <c r="L126" i="4"/>
  <c r="I124" i="4"/>
  <c r="Q117" i="4"/>
  <c r="J112" i="4"/>
  <c r="J109" i="4"/>
  <c r="I106" i="4"/>
  <c r="Q104" i="4"/>
  <c r="L103" i="4"/>
  <c r="K99" i="4"/>
  <c r="G98" i="4"/>
  <c r="N115" i="6"/>
  <c r="I103" i="6"/>
  <c r="P92" i="6"/>
  <c r="K79" i="6"/>
  <c r="M48" i="6"/>
  <c r="I27" i="6"/>
  <c r="Q15" i="6"/>
  <c r="N10" i="6"/>
  <c r="R122" i="4"/>
  <c r="J119" i="4"/>
  <c r="I116" i="4"/>
  <c r="M113" i="4"/>
  <c r="J108" i="4"/>
  <c r="O103" i="4"/>
  <c r="Q101" i="4"/>
  <c r="J97" i="4"/>
  <c r="Q95" i="4"/>
  <c r="J92" i="4"/>
  <c r="L89" i="4"/>
  <c r="P86" i="4"/>
  <c r="J85" i="4"/>
  <c r="R82" i="4"/>
  <c r="L81" i="4"/>
  <c r="I80" i="4"/>
  <c r="G79" i="4"/>
  <c r="Q76" i="4"/>
  <c r="K75" i="4"/>
  <c r="R71" i="4"/>
  <c r="L70" i="4"/>
  <c r="I69" i="4"/>
  <c r="R63" i="4"/>
  <c r="R62" i="4"/>
  <c r="Q61" i="4"/>
  <c r="Q60" i="4"/>
  <c r="O59" i="4"/>
  <c r="P58" i="4"/>
  <c r="Q57" i="4"/>
  <c r="R56" i="4"/>
  <c r="G53" i="4"/>
  <c r="I52" i="4"/>
  <c r="K51" i="4"/>
  <c r="L50" i="4"/>
  <c r="N49" i="4"/>
  <c r="P48" i="4"/>
  <c r="R47" i="4"/>
  <c r="G44" i="4"/>
  <c r="I43" i="4"/>
  <c r="K42" i="4"/>
  <c r="M41" i="4"/>
  <c r="O40" i="4"/>
  <c r="Q39" i="4"/>
  <c r="G35" i="4"/>
  <c r="I34" i="4"/>
  <c r="L33" i="4"/>
  <c r="M32" i="4"/>
  <c r="K31" i="4"/>
  <c r="O27" i="4"/>
  <c r="L26" i="4"/>
  <c r="I25" i="4"/>
  <c r="P22" i="4"/>
  <c r="M21" i="4"/>
  <c r="G19" i="4"/>
  <c r="Q17" i="4"/>
  <c r="N16" i="4"/>
  <c r="K15" i="4"/>
  <c r="R12" i="4"/>
  <c r="O11" i="4"/>
  <c r="L10" i="4"/>
  <c r="I9" i="4"/>
  <c r="P60" i="4"/>
  <c r="I51" i="4"/>
  <c r="M49" i="4"/>
  <c r="Q47" i="4"/>
  <c r="J42" i="4"/>
  <c r="N40" i="4"/>
  <c r="P39" i="4"/>
  <c r="K33" i="4"/>
  <c r="L32" i="4"/>
  <c r="G30" i="4"/>
  <c r="N27" i="4"/>
  <c r="K26" i="4"/>
  <c r="L21" i="4"/>
  <c r="I20" i="4"/>
  <c r="P17" i="4"/>
  <c r="M16" i="4"/>
  <c r="M115" i="6"/>
  <c r="G102" i="6"/>
  <c r="L78" i="6"/>
  <c r="N65" i="6"/>
  <c r="K48" i="6"/>
  <c r="P32" i="6"/>
  <c r="G27" i="6"/>
  <c r="O20" i="6"/>
  <c r="P15" i="6"/>
  <c r="Q9" i="6"/>
  <c r="P129" i="4"/>
  <c r="Q122" i="4"/>
  <c r="I119" i="4"/>
  <c r="L113" i="4"/>
  <c r="I108" i="4"/>
  <c r="N103" i="4"/>
  <c r="P101" i="4"/>
  <c r="I99" i="4"/>
  <c r="N95" i="4"/>
  <c r="I92" i="4"/>
  <c r="J89" i="4"/>
  <c r="M86" i="4"/>
  <c r="I85" i="4"/>
  <c r="Q82" i="4"/>
  <c r="K81" i="4"/>
  <c r="R77" i="4"/>
  <c r="P76" i="4"/>
  <c r="I75" i="4"/>
  <c r="G74" i="4"/>
  <c r="Q71" i="4"/>
  <c r="K70" i="4"/>
  <c r="Q64" i="4"/>
  <c r="Q63" i="4"/>
  <c r="P62" i="4"/>
  <c r="P61" i="4"/>
  <c r="N59" i="4"/>
  <c r="O58" i="4"/>
  <c r="P57" i="4"/>
  <c r="Q56" i="4"/>
  <c r="K50" i="4"/>
  <c r="O48" i="4"/>
  <c r="L41" i="4"/>
  <c r="J31" i="4"/>
  <c r="Q28" i="4"/>
  <c r="O22" i="4"/>
  <c r="M90" i="6"/>
  <c r="Q77" i="6"/>
  <c r="M65" i="6"/>
  <c r="I48" i="6"/>
  <c r="R37" i="6"/>
  <c r="O32" i="6"/>
  <c r="N20" i="6"/>
  <c r="O15" i="6"/>
  <c r="P9" i="6"/>
  <c r="K129" i="4"/>
  <c r="P122" i="4"/>
  <c r="O115" i="4"/>
  <c r="M110" i="4"/>
  <c r="R105" i="4"/>
  <c r="K103" i="4"/>
  <c r="G99" i="4"/>
  <c r="G97" i="4"/>
  <c r="M95" i="4"/>
  <c r="R93" i="4"/>
  <c r="G92" i="4"/>
  <c r="N90" i="4"/>
  <c r="I89" i="4"/>
  <c r="K86" i="4"/>
  <c r="P82" i="4"/>
  <c r="G80" i="4"/>
  <c r="Q77" i="4"/>
  <c r="K76" i="4"/>
  <c r="R72" i="4"/>
  <c r="P71" i="4"/>
  <c r="J70" i="4"/>
  <c r="G69" i="4"/>
  <c r="R65" i="4"/>
  <c r="P64" i="4"/>
  <c r="P63" i="4"/>
  <c r="O62" i="4"/>
  <c r="O61" i="4"/>
  <c r="M60" i="4"/>
  <c r="M59" i="4"/>
  <c r="N58" i="4"/>
  <c r="O57" i="4"/>
  <c r="P56" i="4"/>
  <c r="R55" i="4"/>
  <c r="J50" i="4"/>
  <c r="L49" i="4"/>
  <c r="N48" i="4"/>
  <c r="P47" i="4"/>
  <c r="R46" i="4"/>
  <c r="G43" i="4"/>
  <c r="I42" i="4"/>
  <c r="K41" i="4"/>
  <c r="M40" i="4"/>
  <c r="O39" i="4"/>
  <c r="P38" i="4"/>
  <c r="R37" i="4"/>
  <c r="G34" i="4"/>
  <c r="J33" i="4"/>
  <c r="K32" i="4"/>
  <c r="I31" i="4"/>
  <c r="P28" i="4"/>
  <c r="M27" i="4"/>
  <c r="G25" i="4"/>
  <c r="Q23" i="4"/>
  <c r="N22" i="4"/>
  <c r="K21" i="4"/>
  <c r="R18" i="4"/>
  <c r="O17" i="4"/>
  <c r="L16" i="4"/>
  <c r="I15" i="4"/>
  <c r="P12" i="4"/>
  <c r="M11" i="4"/>
  <c r="Q113" i="6"/>
  <c r="N88" i="6"/>
  <c r="J77" i="6"/>
  <c r="N41" i="6"/>
  <c r="Q37" i="6"/>
  <c r="L32" i="6"/>
  <c r="I20" i="6"/>
  <c r="K14" i="6"/>
  <c r="O9" i="6"/>
  <c r="O125" i="4"/>
  <c r="O122" i="4"/>
  <c r="N115" i="4"/>
  <c r="L110" i="4"/>
  <c r="O105" i="4"/>
  <c r="J103" i="4"/>
  <c r="L95" i="4"/>
  <c r="Q93" i="4"/>
  <c r="M90" i="4"/>
  <c r="Q87" i="4"/>
  <c r="J86" i="4"/>
  <c r="G85" i="4"/>
  <c r="Q83" i="4"/>
  <c r="O82" i="4"/>
  <c r="I81" i="4"/>
  <c r="P77" i="4"/>
  <c r="J76" i="4"/>
  <c r="G75" i="4"/>
  <c r="Q72" i="4"/>
  <c r="O71" i="4"/>
  <c r="R66" i="4"/>
  <c r="Q65" i="4"/>
  <c r="O64" i="4"/>
  <c r="O63" i="4"/>
  <c r="N62" i="4"/>
  <c r="N61" i="4"/>
  <c r="L60" i="4"/>
  <c r="L59" i="4"/>
  <c r="M58" i="4"/>
  <c r="N57" i="4"/>
  <c r="O56" i="4"/>
  <c r="Q55" i="4"/>
  <c r="G51" i="4"/>
  <c r="I50" i="4"/>
  <c r="K49" i="4"/>
  <c r="M48" i="4"/>
  <c r="O47" i="4"/>
  <c r="Q46" i="4"/>
  <c r="L40" i="4"/>
  <c r="M39" i="4"/>
  <c r="O38" i="4"/>
  <c r="Q37" i="4"/>
  <c r="I33" i="4"/>
  <c r="I32" i="4"/>
  <c r="O28" i="4"/>
  <c r="L27" i="4"/>
  <c r="I26" i="4"/>
  <c r="P23" i="4"/>
  <c r="M22" i="4"/>
  <c r="Q18" i="4"/>
  <c r="N17" i="4"/>
  <c r="K16" i="4"/>
  <c r="G125" i="6"/>
  <c r="N112" i="6"/>
  <c r="G99" i="6"/>
  <c r="R87" i="6"/>
  <c r="M75" i="6"/>
  <c r="M64" i="6"/>
  <c r="L47" i="6"/>
  <c r="K41" i="6"/>
  <c r="K32" i="6"/>
  <c r="K26" i="6"/>
  <c r="J14" i="6"/>
  <c r="N9" i="6"/>
  <c r="Q128" i="4"/>
  <c r="N125" i="4"/>
  <c r="N118" i="4"/>
  <c r="M115" i="4"/>
  <c r="K110" i="4"/>
  <c r="P107" i="4"/>
  <c r="I105" i="4"/>
  <c r="I103" i="4"/>
  <c r="K95" i="4"/>
  <c r="P93" i="4"/>
  <c r="L90" i="4"/>
  <c r="G89" i="4"/>
  <c r="P87" i="4"/>
  <c r="I86" i="4"/>
  <c r="P83" i="4"/>
  <c r="N82" i="4"/>
  <c r="G81" i="4"/>
  <c r="R78" i="4"/>
  <c r="O77" i="4"/>
  <c r="I76" i="4"/>
  <c r="P72" i="4"/>
  <c r="J71" i="4"/>
  <c r="G70" i="4"/>
  <c r="Q66" i="4"/>
  <c r="N65" i="4"/>
  <c r="N64" i="4"/>
  <c r="M63" i="4"/>
  <c r="M62" i="4"/>
  <c r="M61" i="4"/>
  <c r="K60" i="4"/>
  <c r="K59" i="4"/>
  <c r="L58" i="4"/>
  <c r="M57" i="4"/>
  <c r="N56" i="4"/>
  <c r="P55" i="4"/>
  <c r="R54" i="4"/>
  <c r="J49" i="4"/>
  <c r="L48" i="4"/>
  <c r="N47" i="4"/>
  <c r="P46" i="4"/>
  <c r="R45" i="4"/>
  <c r="G42" i="4"/>
  <c r="I41" i="4"/>
  <c r="J40" i="4"/>
  <c r="L39" i="4"/>
  <c r="N38" i="4"/>
  <c r="P37" i="4"/>
  <c r="R36" i="4"/>
  <c r="O111" i="6"/>
  <c r="Q87" i="6"/>
  <c r="L75" i="6"/>
  <c r="I64" i="6"/>
  <c r="R53" i="6"/>
  <c r="J47" i="6"/>
  <c r="G37" i="6"/>
  <c r="P24" i="6"/>
  <c r="G20" i="6"/>
  <c r="P13" i="6"/>
  <c r="M9" i="6"/>
  <c r="P128" i="4"/>
  <c r="L125" i="4"/>
  <c r="R121" i="4"/>
  <c r="M118" i="4"/>
  <c r="K115" i="4"/>
  <c r="I110" i="4"/>
  <c r="O107" i="4"/>
  <c r="J95" i="4"/>
  <c r="N93" i="4"/>
  <c r="K90" i="4"/>
  <c r="O87" i="4"/>
  <c r="O83" i="4"/>
  <c r="I82" i="4"/>
  <c r="P78" i="4"/>
  <c r="N77" i="4"/>
  <c r="R73" i="4"/>
  <c r="O72" i="4"/>
  <c r="I71" i="4"/>
  <c r="Q67" i="4"/>
  <c r="P66" i="4"/>
  <c r="M65" i="4"/>
  <c r="M64" i="4"/>
  <c r="L63" i="4"/>
  <c r="L62" i="4"/>
  <c r="J61" i="4"/>
  <c r="J59" i="4"/>
  <c r="K58" i="4"/>
  <c r="L57" i="4"/>
  <c r="M56" i="4"/>
  <c r="O55" i="4"/>
  <c r="P54" i="4"/>
  <c r="R53" i="4"/>
  <c r="G50" i="4"/>
  <c r="I49" i="4"/>
  <c r="K48" i="4"/>
  <c r="M47" i="4"/>
  <c r="O46" i="4"/>
  <c r="Q45" i="4"/>
  <c r="G41" i="4"/>
  <c r="I40" i="4"/>
  <c r="K39" i="4"/>
  <c r="M38" i="4"/>
  <c r="O37" i="4"/>
  <c r="Q36" i="4"/>
  <c r="G33" i="4"/>
  <c r="G32" i="4"/>
  <c r="P29" i="4"/>
  <c r="M28" i="4"/>
  <c r="G26" i="4"/>
  <c r="Q24" i="4"/>
  <c r="N23" i="4"/>
  <c r="K22" i="4"/>
  <c r="O18" i="4"/>
  <c r="L17" i="4"/>
  <c r="I16" i="4"/>
  <c r="P13" i="4"/>
  <c r="M12" i="4"/>
  <c r="J11" i="4"/>
  <c r="G10" i="4"/>
  <c r="O122" i="6"/>
  <c r="N111" i="6"/>
  <c r="O87" i="6"/>
  <c r="J75" i="6"/>
  <c r="L62" i="6"/>
  <c r="Q53" i="6"/>
  <c r="O46" i="6"/>
  <c r="I41" i="6"/>
  <c r="R36" i="6"/>
  <c r="R31" i="6"/>
  <c r="O24" i="6"/>
  <c r="Q19" i="6"/>
  <c r="O13" i="6"/>
  <c r="L9" i="6"/>
  <c r="G128" i="4"/>
  <c r="O124" i="4"/>
  <c r="L121" i="4"/>
  <c r="J115" i="4"/>
  <c r="I112" i="4"/>
  <c r="N107" i="4"/>
  <c r="G105" i="4"/>
  <c r="R100" i="4"/>
  <c r="M98" i="4"/>
  <c r="M93" i="4"/>
  <c r="I90" i="4"/>
  <c r="N87" i="4"/>
  <c r="G86" i="4"/>
  <c r="R84" i="4"/>
  <c r="N83" i="4"/>
  <c r="R79" i="4"/>
  <c r="O78" i="4"/>
  <c r="M77" i="4"/>
  <c r="Q73" i="4"/>
  <c r="N72" i="4"/>
  <c r="P67" i="4"/>
  <c r="O66" i="4"/>
  <c r="L65" i="4"/>
  <c r="L64" i="4"/>
  <c r="K63" i="4"/>
  <c r="I61" i="4"/>
  <c r="I60" i="4"/>
  <c r="I59" i="4"/>
  <c r="J58" i="4"/>
  <c r="K57" i="4"/>
  <c r="O106" i="6"/>
  <c r="O83" i="6"/>
  <c r="M61" i="6"/>
  <c r="N46" i="6"/>
  <c r="K38" i="6"/>
  <c r="G29" i="6"/>
  <c r="P17" i="6"/>
  <c r="M8" i="6"/>
  <c r="G120" i="4"/>
  <c r="J114" i="4"/>
  <c r="M109" i="4"/>
  <c r="O94" i="4"/>
  <c r="M91" i="4"/>
  <c r="M89" i="4"/>
  <c r="L84" i="4"/>
  <c r="Q79" i="4"/>
  <c r="L73" i="4"/>
  <c r="J69" i="4"/>
  <c r="R61" i="4"/>
  <c r="I56" i="4"/>
  <c r="M53" i="4"/>
  <c r="Q50" i="4"/>
  <c r="J46" i="4"/>
  <c r="M43" i="4"/>
  <c r="Q40" i="4"/>
  <c r="N37" i="4"/>
  <c r="J36" i="4"/>
  <c r="O33" i="4"/>
  <c r="L30" i="4"/>
  <c r="L28" i="4"/>
  <c r="Q26" i="4"/>
  <c r="I23" i="4"/>
  <c r="N21" i="4"/>
  <c r="N19" i="4"/>
  <c r="L14" i="4"/>
  <c r="K11" i="4"/>
  <c r="R9" i="4"/>
  <c r="O8" i="4"/>
  <c r="M7" i="4"/>
  <c r="P34" i="6"/>
  <c r="P74" i="4"/>
  <c r="K44" i="4"/>
  <c r="P35" i="4"/>
  <c r="L9" i="4"/>
  <c r="O34" i="6"/>
  <c r="K83" i="4"/>
  <c r="Q48" i="4"/>
  <c r="K38" i="4"/>
  <c r="L15" i="4"/>
  <c r="R51" i="6"/>
  <c r="N102" i="4"/>
  <c r="O67" i="4"/>
  <c r="O52" i="4"/>
  <c r="G40" i="6"/>
  <c r="J74" i="4"/>
  <c r="N42" i="4"/>
  <c r="I27" i="4"/>
  <c r="R11" i="4"/>
  <c r="I115" i="4"/>
  <c r="R95" i="4"/>
  <c r="K78" i="4"/>
  <c r="Q49" i="4"/>
  <c r="I122" i="6"/>
  <c r="N106" i="6"/>
  <c r="N83" i="6"/>
  <c r="L61" i="6"/>
  <c r="M46" i="6"/>
  <c r="N17" i="6"/>
  <c r="K8" i="6"/>
  <c r="N124" i="4"/>
  <c r="R119" i="4"/>
  <c r="G114" i="4"/>
  <c r="I109" i="4"/>
  <c r="P104" i="4"/>
  <c r="R101" i="4"/>
  <c r="N94" i="4"/>
  <c r="L91" i="4"/>
  <c r="R86" i="4"/>
  <c r="K84" i="4"/>
  <c r="P79" i="4"/>
  <c r="N75" i="4"/>
  <c r="K73" i="4"/>
  <c r="Q68" i="4"/>
  <c r="G63" i="4"/>
  <c r="L53" i="4"/>
  <c r="P50" i="4"/>
  <c r="Q44" i="4"/>
  <c r="L43" i="4"/>
  <c r="P40" i="4"/>
  <c r="M37" i="4"/>
  <c r="I36" i="4"/>
  <c r="Q34" i="4"/>
  <c r="N33" i="4"/>
  <c r="K30" i="4"/>
  <c r="K28" i="4"/>
  <c r="P26" i="4"/>
  <c r="P24" i="4"/>
  <c r="I21" i="4"/>
  <c r="M19" i="4"/>
  <c r="R17" i="4"/>
  <c r="R15" i="4"/>
  <c r="K14" i="4"/>
  <c r="Q12" i="4"/>
  <c r="I11" i="4"/>
  <c r="Q9" i="4"/>
  <c r="N8" i="4"/>
  <c r="L7" i="4"/>
  <c r="J104" i="4"/>
  <c r="Q85" i="4"/>
  <c r="K68" i="4"/>
  <c r="O41" i="4"/>
  <c r="K34" i="4"/>
  <c r="L22" i="4"/>
  <c r="Q13" i="4"/>
  <c r="I117" i="4"/>
  <c r="J88" i="4"/>
  <c r="M70" i="4"/>
  <c r="G47" i="4"/>
  <c r="G37" i="4"/>
  <c r="I12" i="4"/>
  <c r="Q99" i="4"/>
  <c r="K74" i="4"/>
  <c r="L18" i="4"/>
  <c r="P22" i="6"/>
  <c r="N67" i="4"/>
  <c r="G38" i="4"/>
  <c r="R7" i="4"/>
  <c r="N30" i="6"/>
  <c r="Q92" i="4"/>
  <c r="O69" i="4"/>
  <c r="Q53" i="4"/>
  <c r="L103" i="6"/>
  <c r="J80" i="6"/>
  <c r="O59" i="6"/>
  <c r="J45" i="6"/>
  <c r="Q27" i="6"/>
  <c r="K17" i="6"/>
  <c r="J8" i="6"/>
  <c r="M124" i="4"/>
  <c r="Q119" i="4"/>
  <c r="N104" i="4"/>
  <c r="Q100" i="4"/>
  <c r="M94" i="4"/>
  <c r="J91" i="4"/>
  <c r="P88" i="4"/>
  <c r="Q86" i="4"/>
  <c r="J84" i="4"/>
  <c r="O79" i="4"/>
  <c r="M75" i="4"/>
  <c r="J73" i="4"/>
  <c r="P68" i="4"/>
  <c r="G61" i="4"/>
  <c r="P59" i="4"/>
  <c r="G56" i="4"/>
  <c r="O54" i="4"/>
  <c r="K53" i="4"/>
  <c r="O50" i="4"/>
  <c r="L47" i="4"/>
  <c r="G46" i="4"/>
  <c r="P44" i="4"/>
  <c r="K43" i="4"/>
  <c r="L37" i="4"/>
  <c r="P34" i="4"/>
  <c r="M33" i="4"/>
  <c r="R31" i="4"/>
  <c r="O26" i="4"/>
  <c r="O24" i="4"/>
  <c r="G23" i="4"/>
  <c r="G21" i="4"/>
  <c r="L19" i="4"/>
  <c r="M17" i="4"/>
  <c r="Q15" i="4"/>
  <c r="J14" i="4"/>
  <c r="O12" i="4"/>
  <c r="P9" i="4"/>
  <c r="M8" i="4"/>
  <c r="K7" i="4"/>
  <c r="R70" i="4"/>
  <c r="R48" i="4"/>
  <c r="Q43" i="6"/>
  <c r="R103" i="4"/>
  <c r="P85" i="4"/>
  <c r="O74" i="4"/>
  <c r="N51" i="4"/>
  <c r="N41" i="4"/>
  <c r="P10" i="4"/>
  <c r="K69" i="6"/>
  <c r="K55" i="4"/>
  <c r="P36" i="4"/>
  <c r="L20" i="4"/>
  <c r="J69" i="6"/>
  <c r="J121" i="4"/>
  <c r="R92" i="4"/>
  <c r="K20" i="4"/>
  <c r="K10" i="4"/>
  <c r="G69" i="6"/>
  <c r="G111" i="4"/>
  <c r="I74" i="4"/>
  <c r="I58" i="4"/>
  <c r="I45" i="4"/>
  <c r="K98" i="6"/>
  <c r="I80" i="6"/>
  <c r="I45" i="6"/>
  <c r="L27" i="6"/>
  <c r="K16" i="6"/>
  <c r="K124" i="4"/>
  <c r="G109" i="4"/>
  <c r="M104" i="4"/>
  <c r="O100" i="4"/>
  <c r="R97" i="4"/>
  <c r="L94" i="4"/>
  <c r="O88" i="4"/>
  <c r="I84" i="4"/>
  <c r="M79" i="4"/>
  <c r="G77" i="4"/>
  <c r="L75" i="4"/>
  <c r="I73" i="4"/>
  <c r="N68" i="4"/>
  <c r="N66" i="4"/>
  <c r="N54" i="4"/>
  <c r="J53" i="4"/>
  <c r="R51" i="4"/>
  <c r="N50" i="4"/>
  <c r="K47" i="4"/>
  <c r="N44" i="4"/>
  <c r="J43" i="4"/>
  <c r="G40" i="4"/>
  <c r="K37" i="4"/>
  <c r="O34" i="4"/>
  <c r="Q31" i="4"/>
  <c r="I30" i="4"/>
  <c r="I28" i="4"/>
  <c r="N26" i="4"/>
  <c r="N24" i="4"/>
  <c r="K19" i="4"/>
  <c r="K17" i="4"/>
  <c r="P15" i="4"/>
  <c r="I14" i="4"/>
  <c r="N12" i="4"/>
  <c r="G11" i="4"/>
  <c r="O9" i="4"/>
  <c r="L8" i="4"/>
  <c r="N9" i="4"/>
  <c r="I7" i="4"/>
  <c r="M9" i="4"/>
  <c r="J8" i="4"/>
  <c r="I95" i="6"/>
  <c r="J79" i="4"/>
  <c r="K54" i="4"/>
  <c r="K24" i="4"/>
  <c r="Q10" i="4"/>
  <c r="G66" i="4"/>
  <c r="J54" i="4"/>
  <c r="R42" i="4"/>
  <c r="M31" i="4"/>
  <c r="G17" i="4"/>
  <c r="Q22" i="6"/>
  <c r="J87" i="4"/>
  <c r="R14" i="4"/>
  <c r="O51" i="6"/>
  <c r="K85" i="4"/>
  <c r="P69" i="4"/>
  <c r="Q58" i="4"/>
  <c r="R49" i="4"/>
  <c r="R39" i="4"/>
  <c r="Q30" i="4"/>
  <c r="K18" i="4"/>
  <c r="P21" i="6"/>
  <c r="R120" i="6"/>
  <c r="J98" i="6"/>
  <c r="L79" i="6"/>
  <c r="M24" i="6"/>
  <c r="G16" i="6"/>
  <c r="R7" i="6"/>
  <c r="P117" i="4"/>
  <c r="L104" i="4"/>
  <c r="N100" i="4"/>
  <c r="Q96" i="4"/>
  <c r="K94" i="4"/>
  <c r="G91" i="4"/>
  <c r="N88" i="4"/>
  <c r="L79" i="4"/>
  <c r="M68" i="4"/>
  <c r="K66" i="4"/>
  <c r="G59" i="4"/>
  <c r="R57" i="4"/>
  <c r="M54" i="4"/>
  <c r="I53" i="4"/>
  <c r="Q51" i="4"/>
  <c r="J47" i="4"/>
  <c r="M44" i="4"/>
  <c r="Q41" i="4"/>
  <c r="J37" i="4"/>
  <c r="R35" i="4"/>
  <c r="N34" i="4"/>
  <c r="P31" i="4"/>
  <c r="Q29" i="4"/>
  <c r="M26" i="4"/>
  <c r="M24" i="4"/>
  <c r="J17" i="4"/>
  <c r="O15" i="4"/>
  <c r="G14" i="4"/>
  <c r="L12" i="4"/>
  <c r="K8" i="4"/>
  <c r="O117" i="6"/>
  <c r="O96" i="4"/>
  <c r="Q81" i="4"/>
  <c r="P45" i="4"/>
  <c r="N29" i="4"/>
  <c r="M15" i="4"/>
  <c r="P53" i="6"/>
  <c r="M96" i="4"/>
  <c r="I79" i="4"/>
  <c r="R52" i="4"/>
  <c r="O20" i="4"/>
  <c r="G8" i="4"/>
  <c r="M78" i="4"/>
  <c r="G24" i="4"/>
  <c r="G9" i="4"/>
  <c r="Q31" i="6"/>
  <c r="J116" i="4"/>
  <c r="L98" i="4"/>
  <c r="O80" i="4"/>
  <c r="I29" i="4"/>
  <c r="Q14" i="4"/>
  <c r="O106" i="4"/>
  <c r="K65" i="4"/>
  <c r="M52" i="4"/>
  <c r="M57" i="6"/>
  <c r="I44" i="6"/>
  <c r="P35" i="6"/>
  <c r="L24" i="6"/>
  <c r="R15" i="6"/>
  <c r="P7" i="6"/>
  <c r="O117" i="4"/>
  <c r="G112" i="4"/>
  <c r="K104" i="4"/>
  <c r="I100" i="4"/>
  <c r="P96" i="4"/>
  <c r="J94" i="4"/>
  <c r="M88" i="4"/>
  <c r="M83" i="4"/>
  <c r="K79" i="4"/>
  <c r="Q74" i="4"/>
  <c r="L68" i="4"/>
  <c r="I66" i="4"/>
  <c r="J64" i="4"/>
  <c r="J57" i="4"/>
  <c r="L54" i="4"/>
  <c r="P51" i="4"/>
  <c r="I47" i="4"/>
  <c r="L44" i="4"/>
  <c r="P41" i="4"/>
  <c r="I37" i="4"/>
  <c r="Q35" i="4"/>
  <c r="L34" i="4"/>
  <c r="O31" i="4"/>
  <c r="O29" i="4"/>
  <c r="G28" i="4"/>
  <c r="L24" i="4"/>
  <c r="Q22" i="4"/>
  <c r="Q20" i="4"/>
  <c r="I19" i="4"/>
  <c r="I17" i="4"/>
  <c r="N15" i="4"/>
  <c r="K12" i="4"/>
  <c r="R10" i="4"/>
  <c r="G7" i="4"/>
  <c r="I24" i="6"/>
  <c r="K13" i="6"/>
  <c r="N117" i="4"/>
  <c r="K93" i="4"/>
  <c r="K88" i="4"/>
  <c r="L83" i="4"/>
  <c r="M72" i="4"/>
  <c r="I64" i="4"/>
  <c r="I57" i="4"/>
  <c r="O51" i="4"/>
  <c r="L38" i="4"/>
  <c r="N31" i="4"/>
  <c r="P20" i="4"/>
  <c r="J12" i="4"/>
  <c r="I8" i="4"/>
  <c r="R123" i="4"/>
  <c r="L107" i="4"/>
  <c r="L72" i="4"/>
  <c r="K62" i="4"/>
  <c r="O45" i="4"/>
  <c r="O35" i="4"/>
  <c r="M29" i="4"/>
  <c r="R25" i="4"/>
  <c r="P18" i="4"/>
  <c r="O13" i="4"/>
  <c r="K9" i="4"/>
  <c r="K121" i="4"/>
  <c r="Q106" i="4"/>
  <c r="L85" i="4"/>
  <c r="G54" i="4"/>
  <c r="O42" i="4"/>
  <c r="L35" i="4"/>
  <c r="K27" i="4"/>
  <c r="Q16" i="4"/>
  <c r="M10" i="4"/>
  <c r="P106" i="4"/>
  <c r="I87" i="4"/>
  <c r="L78" i="4"/>
  <c r="J55" i="4"/>
  <c r="G48" i="4"/>
  <c r="O36" i="4"/>
  <c r="P32" i="4"/>
  <c r="O23" i="4"/>
  <c r="P16" i="4"/>
  <c r="K107" i="6"/>
  <c r="J11" i="6"/>
  <c r="J13" i="6" s="1"/>
  <c r="L102" i="4"/>
  <c r="N80" i="4"/>
  <c r="Q43" i="4"/>
  <c r="N53" i="6"/>
  <c r="P43" i="6"/>
  <c r="L34" i="6"/>
  <c r="G23" i="6"/>
  <c r="I13" i="6"/>
  <c r="L123" i="4"/>
  <c r="I107" i="4"/>
  <c r="P103" i="4"/>
  <c r="G96" i="4"/>
  <c r="G93" i="4"/>
  <c r="G88" i="4"/>
  <c r="O85" i="4"/>
  <c r="N74" i="4"/>
  <c r="G72" i="4"/>
  <c r="I68" i="4"/>
  <c r="G64" i="4"/>
  <c r="J62" i="4"/>
  <c r="M55" i="4"/>
  <c r="I54" i="4"/>
  <c r="Q52" i="4"/>
  <c r="M51" i="4"/>
  <c r="J48" i="4"/>
  <c r="N45" i="4"/>
  <c r="I44" i="4"/>
  <c r="Q42" i="4"/>
  <c r="N35" i="4"/>
  <c r="L31" i="4"/>
  <c r="L29" i="4"/>
  <c r="Q27" i="4"/>
  <c r="Q25" i="4"/>
  <c r="I24" i="4"/>
  <c r="I22" i="4"/>
  <c r="N20" i="4"/>
  <c r="N18" i="4"/>
  <c r="J15" i="4"/>
  <c r="N13" i="4"/>
  <c r="O10" i="4"/>
  <c r="J9" i="4"/>
  <c r="P116" i="6"/>
  <c r="G93" i="6"/>
  <c r="G70" i="6"/>
  <c r="K34" i="6"/>
  <c r="J12" i="6"/>
  <c r="G117" i="4"/>
  <c r="G90" i="4"/>
  <c r="M85" i="4"/>
  <c r="N78" i="4"/>
  <c r="L74" i="4"/>
  <c r="G62" i="4"/>
  <c r="L55" i="4"/>
  <c r="P52" i="4"/>
  <c r="L51" i="4"/>
  <c r="I48" i="4"/>
  <c r="M45" i="4"/>
  <c r="P42" i="4"/>
  <c r="I38" i="4"/>
  <c r="M35" i="4"/>
  <c r="G31" i="4"/>
  <c r="K29" i="4"/>
  <c r="P27" i="4"/>
  <c r="P25" i="4"/>
  <c r="M20" i="4"/>
  <c r="M18" i="4"/>
  <c r="R16" i="4"/>
  <c r="G15" i="4"/>
  <c r="M13" i="4"/>
  <c r="G12" i="4"/>
  <c r="N10" i="4"/>
  <c r="I12" i="6"/>
  <c r="K116" i="4"/>
  <c r="J111" i="4"/>
  <c r="R76" i="4"/>
  <c r="R58" i="4"/>
  <c r="K45" i="4"/>
  <c r="Q32" i="4"/>
  <c r="O25" i="4"/>
  <c r="L13" i="4"/>
  <c r="R92" i="6"/>
  <c r="M102" i="4"/>
  <c r="N52" i="4"/>
  <c r="J45" i="4"/>
  <c r="K35" i="4"/>
  <c r="N25" i="4"/>
  <c r="K13" i="4"/>
  <c r="K85" i="6"/>
  <c r="K98" i="4"/>
  <c r="Q84" i="4"/>
  <c r="M67" i="4"/>
  <c r="I55" i="4"/>
  <c r="N46" i="4"/>
  <c r="M30" i="6"/>
  <c r="I120" i="4"/>
  <c r="L52" i="4"/>
  <c r="Q33" i="4"/>
  <c r="P19" i="4"/>
  <c r="Q7" i="4"/>
  <c r="G13" i="4"/>
  <c r="Q11" i="4"/>
  <c r="O7" i="4"/>
  <c r="N36" i="4"/>
  <c r="N109" i="4"/>
  <c r="J16" i="4"/>
  <c r="M30" i="4"/>
  <c r="G106" i="4"/>
  <c r="O14" i="4"/>
  <c r="N73" i="4"/>
  <c r="J39" i="4"/>
  <c r="K120" i="4"/>
  <c r="I13" i="4"/>
  <c r="I107" i="6"/>
  <c r="K30" i="6"/>
  <c r="G82" i="4"/>
  <c r="G71" i="4"/>
  <c r="K52" i="4"/>
  <c r="G45" i="4"/>
  <c r="G39" i="4"/>
  <c r="P33" i="4"/>
  <c r="O19" i="4"/>
  <c r="P7" i="4"/>
  <c r="P83" i="6"/>
  <c r="M23" i="4"/>
  <c r="L23" i="4"/>
  <c r="J56" i="4"/>
  <c r="G65" i="4"/>
  <c r="Q21" i="4"/>
  <c r="J63" i="4"/>
  <c r="O84" i="4"/>
  <c r="R40" i="4"/>
  <c r="N84" i="4"/>
  <c r="M84" i="4"/>
  <c r="R33" i="4"/>
  <c r="N114" i="4"/>
  <c r="N69" i="4"/>
  <c r="J52" i="4"/>
  <c r="O32" i="4"/>
  <c r="M25" i="4"/>
  <c r="J18" i="4"/>
  <c r="J78" i="4"/>
  <c r="M42" i="4"/>
  <c r="G11" i="6"/>
  <c r="M36" i="4"/>
  <c r="R50" i="6"/>
  <c r="R8" i="4"/>
  <c r="M46" i="4"/>
  <c r="M39" i="6"/>
  <c r="I39" i="4"/>
  <c r="P106" i="6"/>
  <c r="P19" i="6"/>
  <c r="M114" i="4"/>
  <c r="Q94" i="4"/>
  <c r="M80" i="4"/>
  <c r="M69" i="4"/>
  <c r="P43" i="4"/>
  <c r="N32" i="4"/>
  <c r="L25" i="4"/>
  <c r="I18" i="4"/>
  <c r="P11" i="4"/>
  <c r="N7" i="4"/>
  <c r="N11" i="4"/>
  <c r="J25" i="4"/>
  <c r="I11" i="6"/>
  <c r="O16" i="4"/>
  <c r="O30" i="4"/>
  <c r="G49" i="4"/>
  <c r="K102" i="4"/>
  <c r="G29" i="4"/>
  <c r="O73" i="4"/>
  <c r="N28" i="4"/>
  <c r="M73" i="4"/>
  <c r="G27" i="4"/>
  <c r="J85" i="6"/>
  <c r="Q18" i="6"/>
  <c r="L114" i="4"/>
  <c r="P92" i="4"/>
  <c r="L80" i="4"/>
  <c r="K69" i="4"/>
  <c r="O43" i="4"/>
  <c r="K25" i="4"/>
  <c r="L11" i="4"/>
  <c r="N91" i="4"/>
  <c r="J10" i="4"/>
  <c r="J13" i="4" s="1"/>
  <c r="L42" i="4"/>
  <c r="N14" i="4"/>
  <c r="O21" i="4"/>
  <c r="O53" i="4"/>
  <c r="P8" i="4"/>
  <c r="Q19" i="4"/>
  <c r="M84" i="6"/>
  <c r="Q17" i="6"/>
  <c r="N92" i="4"/>
  <c r="J80" i="4"/>
  <c r="L67" i="4"/>
  <c r="G58" i="4"/>
  <c r="N43" i="4"/>
  <c r="G18" i="4"/>
  <c r="K67" i="4"/>
  <c r="R50" i="4"/>
  <c r="P30" i="4"/>
  <c r="O49" i="4"/>
  <c r="I10" i="4"/>
  <c r="G16" i="4"/>
  <c r="G87" i="4"/>
  <c r="I35" i="4"/>
  <c r="G55" i="4"/>
  <c r="P21" i="4"/>
  <c r="P53" i="4"/>
  <c r="M14" i="4"/>
  <c r="N53" i="4"/>
  <c r="R61" i="6"/>
  <c r="K106" i="4"/>
  <c r="O89" i="4"/>
  <c r="J65" i="4"/>
  <c r="L56" i="4"/>
  <c r="L36" i="4"/>
  <c r="N30" i="4"/>
  <c r="K23" i="4"/>
  <c r="Q61" i="6"/>
  <c r="N89" i="4"/>
  <c r="I65" i="4"/>
  <c r="K36" i="4"/>
  <c r="P14" i="4"/>
  <c r="Q50" i="6"/>
  <c r="I63" i="4"/>
  <c r="Q8" i="4"/>
  <c r="I98" i="4"/>
  <c r="L46" i="4"/>
  <c r="G39" i="6"/>
  <c r="K46" i="4"/>
  <c r="D7" i="6"/>
  <c r="R8" i="6" s="1"/>
  <c r="J19" i="6" l="1"/>
  <c r="J20" i="6" s="1"/>
  <c r="J19" i="4"/>
  <c r="J21" i="4"/>
  <c r="J20" i="4"/>
  <c r="J21" i="6" l="1"/>
  <c r="J22" i="4"/>
  <c r="J22" i="6"/>
  <c r="J24" i="4"/>
  <c r="J24" i="6"/>
  <c r="J41" i="4" l="1"/>
  <c r="J23" i="6"/>
  <c r="J23" i="4"/>
  <c r="J28" i="6"/>
  <c r="J29" i="6" s="1"/>
  <c r="J28" i="4"/>
  <c r="J29" i="4" s="1"/>
  <c r="J41" i="6"/>
  <c r="J30" i="4"/>
  <c r="J30" i="6"/>
  <c r="B14" i="1"/>
  <c r="J26" i="6" l="1"/>
  <c r="J34" i="6"/>
  <c r="J27" i="6"/>
  <c r="J26" i="4"/>
  <c r="J38" i="6"/>
  <c r="J60" i="6" s="1"/>
  <c r="J68" i="6" s="1"/>
  <c r="J38" i="4"/>
  <c r="J32" i="6" l="1"/>
  <c r="J44" i="6"/>
  <c r="J27" i="4"/>
  <c r="J32" i="4" s="1"/>
  <c r="J81" i="6"/>
  <c r="J99" i="6" s="1"/>
  <c r="J129" i="6" s="1"/>
  <c r="J34" i="4"/>
  <c r="A7" i="6"/>
  <c r="A7" i="4"/>
  <c r="A8" i="6"/>
  <c r="A8" i="4"/>
  <c r="N5" i="1"/>
  <c r="M5" i="1"/>
  <c r="J44" i="4" l="1"/>
  <c r="J60" i="4"/>
  <c r="J68" i="4" s="1"/>
  <c r="J4" i="1"/>
  <c r="J81" i="4" l="1"/>
  <c r="J99" i="4" s="1"/>
  <c r="J129" i="4" s="1"/>
  <c r="E4" i="1"/>
  <c r="B7" i="6"/>
  <c r="G4" i="1" l="1"/>
  <c r="E5" i="1" s="1"/>
  <c r="U7" i="4"/>
  <c r="U7" i="6"/>
  <c r="B8" i="6"/>
  <c r="O5" i="1" l="1"/>
  <c r="H5" i="1" s="1"/>
  <c r="F8" i="4" s="1"/>
  <c r="U8" i="4"/>
  <c r="U8" i="6"/>
  <c r="B8" i="4"/>
  <c r="T5" i="1" l="1"/>
  <c r="G5" i="1" s="1"/>
  <c r="I5" i="1" s="1"/>
  <c r="F5" i="1"/>
  <c r="H8" i="4" s="1"/>
  <c r="T1" i="1"/>
  <c r="J5" i="1" l="1"/>
  <c r="H8" i="6"/>
  <c r="D8" i="4" l="1"/>
  <c r="B129" i="4"/>
  <c r="B129" i="6"/>
  <c r="R30" i="6" l="1"/>
  <c r="R29" i="6"/>
  <c r="R28" i="6"/>
  <c r="R24" i="6"/>
  <c r="P6" i="1" l="1"/>
  <c r="C6" i="1" s="1"/>
  <c r="E6" i="1" s="1"/>
  <c r="O6" i="1" s="1"/>
  <c r="E8" i="4"/>
  <c r="S8" i="4" s="1"/>
  <c r="E8" i="6"/>
  <c r="F6" i="1" l="1"/>
  <c r="H9" i="4" s="1"/>
  <c r="A9" i="6"/>
  <c r="A9" i="4"/>
  <c r="U9" i="6"/>
  <c r="N6" i="1"/>
  <c r="M6" i="1"/>
  <c r="D6" i="1"/>
  <c r="T6" i="1" s="1"/>
  <c r="U9" i="4"/>
  <c r="H9" i="6" l="1"/>
  <c r="H6" i="1"/>
  <c r="F9" i="4" s="1"/>
  <c r="B9" i="4"/>
  <c r="B9" i="6"/>
  <c r="C9" i="6" s="1"/>
  <c r="C8" i="6" s="1"/>
  <c r="C9" i="4" l="1"/>
  <c r="C8" i="4" s="1"/>
  <c r="G6" i="1"/>
  <c r="I6" i="1" s="1"/>
  <c r="F9" i="6"/>
  <c r="F8" i="6" s="1"/>
  <c r="S8" i="6" l="1"/>
  <c r="J6" i="1"/>
  <c r="D9" i="4" s="1"/>
  <c r="P7" i="1"/>
  <c r="C7" i="1" s="1"/>
  <c r="E7" i="1" s="1"/>
  <c r="O7" i="1" s="1"/>
  <c r="E9" i="6"/>
  <c r="E9" i="4"/>
  <c r="D9" i="6" l="1"/>
  <c r="F7" i="1"/>
  <c r="H10" i="4" s="1"/>
  <c r="A10" i="6"/>
  <c r="A10" i="4"/>
  <c r="D7" i="1"/>
  <c r="H7" i="1" s="1"/>
  <c r="M7" i="1"/>
  <c r="N7" i="1"/>
  <c r="H10" i="6" l="1"/>
  <c r="D8" i="6"/>
  <c r="F10" i="4"/>
  <c r="T7" i="1"/>
  <c r="G7" i="1" s="1"/>
  <c r="B10" i="6"/>
  <c r="C10" i="6" s="1"/>
  <c r="B10" i="4"/>
  <c r="U10" i="6"/>
  <c r="U10" i="4"/>
  <c r="I7" i="1" l="1"/>
  <c r="C10" i="4"/>
  <c r="J7" i="1"/>
  <c r="D10" i="4" s="1"/>
  <c r="P8" i="1"/>
  <c r="C8" i="1" s="1"/>
  <c r="E10" i="4"/>
  <c r="E10" i="6"/>
  <c r="F10" i="6"/>
  <c r="D10" i="6" l="1"/>
  <c r="A11" i="4"/>
  <c r="M8" i="1"/>
  <c r="D8" i="1"/>
  <c r="E8" i="1"/>
  <c r="O8" i="1" s="1"/>
  <c r="N8" i="1"/>
  <c r="A11" i="6"/>
  <c r="H8" i="1" l="1"/>
  <c r="F11" i="4" s="1"/>
  <c r="F8" i="1"/>
  <c r="H11" i="4" s="1"/>
  <c r="T8" i="1"/>
  <c r="G8" i="1" s="1"/>
  <c r="B11" i="6"/>
  <c r="C11" i="6" s="1"/>
  <c r="B11" i="4"/>
  <c r="C11" i="4" s="1"/>
  <c r="U11" i="6"/>
  <c r="U11" i="4"/>
  <c r="H11" i="6" l="1"/>
  <c r="J8" i="1"/>
  <c r="D11" i="4" l="1"/>
  <c r="D11" i="6"/>
  <c r="I8" i="1"/>
  <c r="E11" i="4"/>
  <c r="E11" i="6"/>
  <c r="P9" i="1"/>
  <c r="C9" i="1" s="1"/>
  <c r="F11" i="6"/>
  <c r="E9" i="1" l="1"/>
  <c r="O9" i="1" s="1"/>
  <c r="D9" i="1"/>
  <c r="A12" i="6"/>
  <c r="A12" i="4"/>
  <c r="H9" i="1" l="1"/>
  <c r="F9" i="1"/>
  <c r="H12" i="4" s="1"/>
  <c r="T9" i="1"/>
  <c r="G9" i="1" s="1"/>
  <c r="B12" i="6"/>
  <c r="B12" i="4"/>
  <c r="C12" i="4" s="1"/>
  <c r="U12" i="6"/>
  <c r="U12" i="4"/>
  <c r="H12" i="6" l="1"/>
  <c r="C12" i="6"/>
  <c r="J9" i="1"/>
  <c r="M9" i="1" l="1"/>
  <c r="N9" i="1"/>
  <c r="D12" i="4"/>
  <c r="R13" i="4" s="1"/>
  <c r="D12" i="6"/>
  <c r="R13" i="6" s="1"/>
  <c r="I9" i="1"/>
  <c r="F12" i="4"/>
  <c r="F12" i="6"/>
  <c r="P10" i="1"/>
  <c r="C10" i="1" s="1"/>
  <c r="E12" i="4"/>
  <c r="E12" i="6"/>
  <c r="D10" i="1" l="1"/>
  <c r="M10" i="1"/>
  <c r="E10" i="1"/>
  <c r="O10" i="1" s="1"/>
  <c r="A13" i="6"/>
  <c r="N10" i="1"/>
  <c r="A13" i="4"/>
  <c r="H10" i="1" l="1"/>
  <c r="F10" i="1"/>
  <c r="H13" i="4" s="1"/>
  <c r="T10" i="1"/>
  <c r="G10" i="1" s="1"/>
  <c r="U13" i="4"/>
  <c r="U13" i="6"/>
  <c r="B13" i="4"/>
  <c r="C13" i="4" s="1"/>
  <c r="B13" i="6"/>
  <c r="C13" i="6" s="1"/>
  <c r="H13" i="6" l="1"/>
  <c r="I10" i="1"/>
  <c r="J10" i="1" l="1"/>
  <c r="F13" i="4"/>
  <c r="F13" i="6"/>
  <c r="E13" i="4"/>
  <c r="E13" i="6"/>
  <c r="P11" i="1"/>
  <c r="C11" i="1" s="1"/>
  <c r="S13" i="4" l="1"/>
  <c r="S13" i="6"/>
  <c r="D13" i="4"/>
  <c r="D13" i="6"/>
  <c r="D11" i="1"/>
  <c r="E11" i="1"/>
  <c r="O11" i="1" s="1"/>
  <c r="M11" i="1"/>
  <c r="N11" i="1"/>
  <c r="A14" i="6"/>
  <c r="A14" i="4"/>
  <c r="H11" i="1" l="1"/>
  <c r="F14" i="6" s="1"/>
  <c r="F11" i="1"/>
  <c r="H14" i="4" s="1"/>
  <c r="T11" i="1"/>
  <c r="G11" i="1" s="1"/>
  <c r="U14" i="4"/>
  <c r="U14" i="6"/>
  <c r="B14" i="6"/>
  <c r="C14" i="6" s="1"/>
  <c r="B14" i="4"/>
  <c r="C14" i="4" s="1"/>
  <c r="H14" i="6" l="1"/>
  <c r="J11" i="1"/>
  <c r="D14" i="4" l="1"/>
  <c r="D14" i="6"/>
  <c r="I11" i="1"/>
  <c r="F14" i="4"/>
  <c r="E14" i="4"/>
  <c r="E14" i="6"/>
  <c r="P12" i="1"/>
  <c r="C12" i="1" s="1"/>
  <c r="D12" i="1" l="1"/>
  <c r="E12" i="1"/>
  <c r="O12" i="1" s="1"/>
  <c r="A15" i="4"/>
  <c r="M12" i="1"/>
  <c r="N12" i="1"/>
  <c r="A15" i="6"/>
  <c r="H12" i="1" l="1"/>
  <c r="F12" i="1"/>
  <c r="H15" i="4" s="1"/>
  <c r="T12" i="1"/>
  <c r="G12" i="1" s="1"/>
  <c r="U15" i="6"/>
  <c r="U15" i="4"/>
  <c r="B15" i="4"/>
  <c r="C15" i="4" s="1"/>
  <c r="B15" i="6"/>
  <c r="C15" i="6" s="1"/>
  <c r="H15" i="6" l="1"/>
  <c r="J12" i="1"/>
  <c r="D15" i="4" l="1"/>
  <c r="D15" i="6"/>
  <c r="I12" i="1"/>
  <c r="F15" i="4"/>
  <c r="F15" i="6"/>
  <c r="E15" i="6"/>
  <c r="P13" i="1"/>
  <c r="C13" i="1" s="1"/>
  <c r="E15" i="4"/>
  <c r="N13" i="1" l="1"/>
  <c r="E13" i="1"/>
  <c r="O13" i="1" s="1"/>
  <c r="D13" i="1"/>
  <c r="M13" i="1"/>
  <c r="A16" i="4"/>
  <c r="A16" i="6"/>
  <c r="H13" i="1" l="1"/>
  <c r="F13" i="1"/>
  <c r="H16" i="4" s="1"/>
  <c r="T13" i="1"/>
  <c r="G13" i="1" s="1"/>
  <c r="B16" i="4"/>
  <c r="C16" i="4" s="1"/>
  <c r="B16" i="6"/>
  <c r="C16" i="6" s="1"/>
  <c r="U16" i="4"/>
  <c r="U16" i="6"/>
  <c r="H16" i="6" l="1"/>
  <c r="J13" i="1"/>
  <c r="D16" i="4" l="1"/>
  <c r="D16" i="6"/>
  <c r="I13" i="1"/>
  <c r="F16" i="4"/>
  <c r="F16" i="6"/>
  <c r="E16" i="4"/>
  <c r="E16" i="6"/>
  <c r="P14" i="1"/>
  <c r="C14" i="1" s="1"/>
  <c r="E14" i="1" l="1"/>
  <c r="O14" i="1" s="1"/>
  <c r="N14" i="1"/>
  <c r="A17" i="4"/>
  <c r="D14" i="1"/>
  <c r="A17" i="6"/>
  <c r="M14" i="1"/>
  <c r="H14" i="1" l="1"/>
  <c r="F14" i="1"/>
  <c r="H17" i="4" s="1"/>
  <c r="T14" i="1"/>
  <c r="G14" i="1" s="1"/>
  <c r="B17" i="4"/>
  <c r="C17" i="4" s="1"/>
  <c r="B17" i="6"/>
  <c r="C17" i="6" s="1"/>
  <c r="U17" i="6"/>
  <c r="U17" i="4"/>
  <c r="H17" i="6" l="1"/>
  <c r="J14" i="1"/>
  <c r="D17" i="4" l="1"/>
  <c r="D17" i="6"/>
  <c r="I14" i="1"/>
  <c r="F17" i="6"/>
  <c r="F17" i="4"/>
  <c r="E17" i="4"/>
  <c r="E17" i="6"/>
  <c r="P15" i="1"/>
  <c r="C15" i="1" s="1"/>
  <c r="A18" i="4" l="1"/>
  <c r="A18" i="6"/>
  <c r="E15" i="1"/>
  <c r="O15" i="1" s="1"/>
  <c r="D15" i="1"/>
  <c r="H15" i="1" l="1"/>
  <c r="F15" i="1"/>
  <c r="H18" i="4" s="1"/>
  <c r="T15" i="1"/>
  <c r="G15" i="1" s="1"/>
  <c r="B18" i="4"/>
  <c r="C18" i="4" s="1"/>
  <c r="B18" i="6"/>
  <c r="C18" i="6" s="1"/>
  <c r="U18" i="6"/>
  <c r="U18" i="4"/>
  <c r="H18" i="6" l="1"/>
  <c r="J15" i="1"/>
  <c r="D18" i="4" l="1"/>
  <c r="R19" i="4" s="1"/>
  <c r="D18" i="6"/>
  <c r="R19" i="6" s="1"/>
  <c r="I15" i="1"/>
  <c r="M15" i="1"/>
  <c r="F18" i="6"/>
  <c r="F18" i="4"/>
  <c r="E18" i="4"/>
  <c r="P16" i="1"/>
  <c r="C16" i="1" s="1"/>
  <c r="E18" i="6"/>
  <c r="N15" i="1" l="1"/>
  <c r="D16" i="1"/>
  <c r="B19" i="4" s="1"/>
  <c r="A19" i="6"/>
  <c r="A19" i="4"/>
  <c r="E16" i="1"/>
  <c r="O16" i="1" l="1"/>
  <c r="H16" i="1" s="1"/>
  <c r="U19" i="4"/>
  <c r="U19" i="6"/>
  <c r="C19" i="4"/>
  <c r="B19" i="6"/>
  <c r="C19" i="6" s="1"/>
  <c r="F16" i="1" l="1"/>
  <c r="H19" i="4" s="1"/>
  <c r="T16" i="1"/>
  <c r="G16" i="1" s="1"/>
  <c r="F19" i="4"/>
  <c r="J16" i="1" l="1"/>
  <c r="H19" i="6"/>
  <c r="I16" i="1"/>
  <c r="P17" i="1"/>
  <c r="C17" i="1" s="1"/>
  <c r="E19" i="6"/>
  <c r="E19" i="4"/>
  <c r="S19" i="4" s="1"/>
  <c r="F19" i="6"/>
  <c r="D19" i="4" l="1"/>
  <c r="R20" i="4" s="1"/>
  <c r="S19" i="6"/>
  <c r="D19" i="6"/>
  <c r="M16" i="1"/>
  <c r="A20" i="4"/>
  <c r="A20" i="6"/>
  <c r="N16" i="1"/>
  <c r="D17" i="1"/>
  <c r="E17" i="1"/>
  <c r="R20" i="6" l="1"/>
  <c r="B20" i="6"/>
  <c r="B20" i="4"/>
  <c r="C20" i="4" s="1"/>
  <c r="O17" i="1"/>
  <c r="F17" i="1" s="1"/>
  <c r="U20" i="6"/>
  <c r="U20" i="4"/>
  <c r="H20" i="4" l="1"/>
  <c r="H20" i="6"/>
  <c r="H17" i="1"/>
  <c r="F20" i="4" s="1"/>
  <c r="T17" i="1"/>
  <c r="G17" i="1" s="1"/>
  <c r="E20" i="4" l="1"/>
  <c r="S20" i="4" s="1"/>
  <c r="E20" i="6"/>
  <c r="J17" i="1"/>
  <c r="D20" i="4" s="1"/>
  <c r="I17" i="1"/>
  <c r="F20" i="6"/>
  <c r="P18" i="1"/>
  <c r="C18" i="1" s="1"/>
  <c r="S20" i="6" l="1"/>
  <c r="M17" i="1"/>
  <c r="N17" i="1"/>
  <c r="R21" i="4"/>
  <c r="D20" i="6"/>
  <c r="R21" i="6" s="1"/>
  <c r="A21" i="6"/>
  <c r="A21" i="4"/>
  <c r="E18" i="1"/>
  <c r="O18" i="1" s="1"/>
  <c r="F18" i="1" s="1"/>
  <c r="D18" i="1"/>
  <c r="H21" i="4" l="1"/>
  <c r="H21" i="6"/>
  <c r="B21" i="4"/>
  <c r="C21" i="4" s="1"/>
  <c r="B21" i="6"/>
  <c r="U21" i="6"/>
  <c r="U21" i="4"/>
  <c r="T18" i="1" l="1"/>
  <c r="G18" i="1" s="1"/>
  <c r="H18" i="1"/>
  <c r="E21" i="6" l="1"/>
  <c r="E21" i="4"/>
  <c r="I18" i="1"/>
  <c r="J18" i="1"/>
  <c r="F21" i="4"/>
  <c r="S21" i="4" s="1"/>
  <c r="F21" i="6"/>
  <c r="S21" i="6" s="1"/>
  <c r="P19" i="1"/>
  <c r="C19" i="1" s="1"/>
  <c r="D21" i="4" l="1"/>
  <c r="D21" i="6"/>
  <c r="R22" i="4"/>
  <c r="M18" i="1"/>
  <c r="N18" i="1"/>
  <c r="R22" i="6"/>
  <c r="A22" i="6"/>
  <c r="A22" i="4"/>
  <c r="E19" i="1"/>
  <c r="O19" i="1" s="1"/>
  <c r="F19" i="1" s="1"/>
  <c r="D19" i="1"/>
  <c r="H22" i="4" l="1"/>
  <c r="H22" i="6"/>
  <c r="B22" i="6"/>
  <c r="B22" i="4"/>
  <c r="U22" i="4"/>
  <c r="U22" i="6"/>
  <c r="H19" i="1" l="1"/>
  <c r="F22" i="4" s="1"/>
  <c r="T19" i="1"/>
  <c r="G19" i="1" s="1"/>
  <c r="E22" i="6" s="1"/>
  <c r="J19" i="1" l="1"/>
  <c r="F22" i="6"/>
  <c r="I19" i="1"/>
  <c r="E22" i="4"/>
  <c r="P20" i="1"/>
  <c r="C20" i="1" s="1"/>
  <c r="N19" i="1" l="1"/>
  <c r="M19" i="1"/>
  <c r="D22" i="4"/>
  <c r="D22" i="6"/>
  <c r="R23" i="6" s="1"/>
  <c r="R23" i="4"/>
  <c r="A23" i="6"/>
  <c r="A23" i="4"/>
  <c r="N20" i="1"/>
  <c r="M20" i="1"/>
  <c r="E20" i="1"/>
  <c r="O20" i="1" s="1"/>
  <c r="F20" i="1" s="1"/>
  <c r="D20" i="1"/>
  <c r="H23" i="4" l="1"/>
  <c r="H23" i="6"/>
  <c r="B23" i="4"/>
  <c r="B23" i="6"/>
  <c r="U23" i="6"/>
  <c r="U23" i="4"/>
  <c r="T20" i="1" l="1"/>
  <c r="G20" i="1" s="1"/>
  <c r="H20" i="1"/>
  <c r="I20" i="1" l="1"/>
  <c r="J20" i="1"/>
  <c r="F23" i="6"/>
  <c r="F23" i="4"/>
  <c r="E23" i="6"/>
  <c r="E23" i="4"/>
  <c r="P21" i="1"/>
  <c r="C21" i="1" s="1"/>
  <c r="S23" i="4" l="1"/>
  <c r="S23" i="6"/>
  <c r="D23" i="4"/>
  <c r="D23" i="6"/>
  <c r="R24" i="4"/>
  <c r="A24" i="4"/>
  <c r="A24" i="6"/>
  <c r="M21" i="1"/>
  <c r="E21" i="1"/>
  <c r="O21" i="1" s="1"/>
  <c r="F21" i="1" s="1"/>
  <c r="D21" i="1"/>
  <c r="N21" i="1"/>
  <c r="H24" i="4" l="1"/>
  <c r="H24" i="6"/>
  <c r="B24" i="4"/>
  <c r="C24" i="4" s="1"/>
  <c r="B24" i="6"/>
  <c r="C24" i="6" s="1"/>
  <c r="U24" i="4"/>
  <c r="U24" i="6"/>
  <c r="H21" i="1" l="1"/>
  <c r="T21" i="1"/>
  <c r="G21" i="1" s="1"/>
  <c r="E24" i="4" l="1"/>
  <c r="E24" i="6"/>
  <c r="J21" i="1"/>
  <c r="I21" i="1"/>
  <c r="F24" i="4"/>
  <c r="F24" i="6"/>
  <c r="P22" i="1"/>
  <c r="C22" i="1" s="1"/>
  <c r="D24" i="4" l="1"/>
  <c r="D24" i="6"/>
  <c r="A25" i="6"/>
  <c r="A25" i="4"/>
  <c r="E22" i="1"/>
  <c r="O22" i="1" s="1"/>
  <c r="F22" i="1" s="1"/>
  <c r="D22" i="1"/>
  <c r="H25" i="4" l="1"/>
  <c r="H25" i="6"/>
  <c r="B25" i="6"/>
  <c r="B25" i="4"/>
  <c r="C25" i="4" s="1"/>
  <c r="U25" i="6"/>
  <c r="U25" i="4"/>
  <c r="C25" i="6" l="1"/>
  <c r="T22" i="1"/>
  <c r="G22" i="1" s="1"/>
  <c r="H22" i="1"/>
  <c r="F25" i="4" l="1"/>
  <c r="F25" i="6"/>
  <c r="E25" i="6"/>
  <c r="E25" i="4"/>
  <c r="I22" i="1"/>
  <c r="J22" i="1"/>
  <c r="P23" i="1"/>
  <c r="C23" i="1" s="1"/>
  <c r="D25" i="4" l="1"/>
  <c r="D25" i="6"/>
  <c r="A26" i="4"/>
  <c r="A26" i="6"/>
  <c r="M22" i="1"/>
  <c r="N22" i="1"/>
  <c r="R26" i="4"/>
  <c r="E23" i="1"/>
  <c r="O23" i="1" s="1"/>
  <c r="F23" i="1" s="1"/>
  <c r="D23" i="1"/>
  <c r="H26" i="4" l="1"/>
  <c r="H26" i="6"/>
  <c r="B26" i="6"/>
  <c r="B26" i="4"/>
  <c r="R26" i="6"/>
  <c r="U26" i="4"/>
  <c r="U26" i="6"/>
  <c r="H23" i="1" l="1"/>
  <c r="T23" i="1"/>
  <c r="G23" i="1" s="1"/>
  <c r="J23" i="1" l="1"/>
  <c r="I23" i="1"/>
  <c r="M23" i="1"/>
  <c r="E26" i="4"/>
  <c r="E26" i="6"/>
  <c r="F26" i="4"/>
  <c r="F26" i="6"/>
  <c r="P24" i="1"/>
  <c r="C24" i="1" s="1"/>
  <c r="D26" i="4" l="1"/>
  <c r="D26" i="6"/>
  <c r="N23" i="1"/>
  <c r="A27" i="6"/>
  <c r="A27" i="4"/>
  <c r="R27" i="4"/>
  <c r="N24" i="1"/>
  <c r="E24" i="1"/>
  <c r="M24" i="1"/>
  <c r="D24" i="1"/>
  <c r="R27" i="6" l="1"/>
  <c r="B27" i="4"/>
  <c r="B27" i="6"/>
  <c r="O24" i="1"/>
  <c r="F24" i="1" s="1"/>
  <c r="U27" i="6"/>
  <c r="U27" i="4"/>
  <c r="H27" i="6" l="1"/>
  <c r="H27" i="4"/>
  <c r="T24" i="1"/>
  <c r="G24" i="1" s="1"/>
  <c r="H24" i="1"/>
  <c r="F27" i="4" s="1"/>
  <c r="E27" i="6" l="1"/>
  <c r="E27" i="4"/>
  <c r="S27" i="4" s="1"/>
  <c r="I24" i="1"/>
  <c r="J24" i="1"/>
  <c r="F27" i="6"/>
  <c r="S27" i="6" s="1"/>
  <c r="P25" i="1"/>
  <c r="C25" i="1" s="1"/>
  <c r="D27" i="6" l="1"/>
  <c r="D27" i="4"/>
  <c r="R28" i="4"/>
  <c r="E25" i="1"/>
  <c r="U28" i="4" s="1"/>
  <c r="A28" i="6"/>
  <c r="A28" i="4"/>
  <c r="D25" i="1"/>
  <c r="M25" i="1"/>
  <c r="N25" i="1"/>
  <c r="B28" i="4" l="1"/>
  <c r="C28" i="4" s="1"/>
  <c r="B28" i="6"/>
  <c r="C28" i="6" s="1"/>
  <c r="O25" i="1"/>
  <c r="F25" i="1" s="1"/>
  <c r="U28" i="6"/>
  <c r="H28" i="4" l="1"/>
  <c r="H28" i="6"/>
  <c r="T25" i="1"/>
  <c r="G25" i="1" s="1"/>
  <c r="H25" i="1"/>
  <c r="J25" i="1" l="1"/>
  <c r="D28" i="6" s="1"/>
  <c r="E28" i="6"/>
  <c r="E28" i="4"/>
  <c r="I25" i="1"/>
  <c r="F28" i="6"/>
  <c r="F28" i="4"/>
  <c r="P26" i="1"/>
  <c r="C26" i="1" s="1"/>
  <c r="D28" i="4" l="1"/>
  <c r="N26" i="1"/>
  <c r="A29" i="6"/>
  <c r="A29" i="4"/>
  <c r="E26" i="1"/>
  <c r="O26" i="1" s="1"/>
  <c r="F26" i="1" s="1"/>
  <c r="M26" i="1"/>
  <c r="R29" i="4"/>
  <c r="D26" i="1"/>
  <c r="H29" i="4" l="1"/>
  <c r="H29" i="6"/>
  <c r="T26" i="1"/>
  <c r="G26" i="1" s="1"/>
  <c r="U29" i="6"/>
  <c r="H26" i="1"/>
  <c r="U29" i="4"/>
  <c r="B29" i="4"/>
  <c r="C29" i="4" s="1"/>
  <c r="B29" i="6"/>
  <c r="C29" i="6" s="1"/>
  <c r="E29" i="6" l="1"/>
  <c r="E29" i="4"/>
  <c r="I26" i="1"/>
  <c r="J26" i="1"/>
  <c r="F29" i="4"/>
  <c r="F29" i="6"/>
  <c r="P27" i="1"/>
  <c r="C27" i="1" s="1"/>
  <c r="D29" i="6" l="1"/>
  <c r="D29" i="4"/>
  <c r="A30" i="6"/>
  <c r="A30" i="4"/>
  <c r="D27" i="1"/>
  <c r="E27" i="1"/>
  <c r="N27" i="1"/>
  <c r="M27" i="1"/>
  <c r="R30" i="4"/>
  <c r="B30" i="4" l="1"/>
  <c r="C30" i="4" s="1"/>
  <c r="B30" i="6"/>
  <c r="C30" i="6" s="1"/>
  <c r="U30" i="6"/>
  <c r="O27" i="1"/>
  <c r="U30" i="4"/>
  <c r="F27" i="1" l="1"/>
  <c r="T27" i="1"/>
  <c r="G27" i="1" s="1"/>
  <c r="H27" i="1"/>
  <c r="H30" i="4" l="1"/>
  <c r="H30" i="6"/>
  <c r="E30" i="4"/>
  <c r="E30" i="6"/>
  <c r="P28" i="1"/>
  <c r="C28" i="1" s="1"/>
  <c r="J27" i="1"/>
  <c r="I27" i="1"/>
  <c r="F30" i="4"/>
  <c r="F30" i="6"/>
  <c r="D30" i="4" l="1"/>
  <c r="D30" i="6"/>
  <c r="E28" i="1"/>
  <c r="A31" i="6"/>
  <c r="A31" i="4"/>
  <c r="D28" i="1"/>
  <c r="U31" i="4" l="1"/>
  <c r="O28" i="1"/>
  <c r="U31" i="6"/>
  <c r="B31" i="4"/>
  <c r="B31" i="6"/>
  <c r="C31" i="6" s="1"/>
  <c r="C31" i="4" l="1"/>
  <c r="F28" i="1"/>
  <c r="T28" i="1"/>
  <c r="G28" i="1" s="1"/>
  <c r="H28" i="1"/>
  <c r="J28" i="1" l="1"/>
  <c r="D31" i="4" s="1"/>
  <c r="H31" i="6"/>
  <c r="H31" i="4"/>
  <c r="E31" i="6"/>
  <c r="E31" i="4"/>
  <c r="P29" i="1"/>
  <c r="C29" i="1" s="1"/>
  <c r="I28" i="1"/>
  <c r="F31" i="6"/>
  <c r="F31" i="4"/>
  <c r="R32" i="4" l="1"/>
  <c r="M28" i="1"/>
  <c r="N28" i="1"/>
  <c r="D31" i="6"/>
  <c r="R32" i="6" s="1"/>
  <c r="N29" i="1"/>
  <c r="A32" i="6"/>
  <c r="A32" i="4"/>
  <c r="D29" i="1"/>
  <c r="M29" i="1"/>
  <c r="E29" i="1"/>
  <c r="B32" i="6" l="1"/>
  <c r="B32" i="4"/>
  <c r="U32" i="4"/>
  <c r="U32" i="6"/>
  <c r="O29" i="1"/>
  <c r="F29" i="1" l="1"/>
  <c r="H29" i="1"/>
  <c r="T29" i="1"/>
  <c r="G29" i="1" s="1"/>
  <c r="H32" i="6" l="1"/>
  <c r="H32" i="4"/>
  <c r="E32" i="6"/>
  <c r="E32" i="4"/>
  <c r="P30" i="1"/>
  <c r="C30" i="1" s="1"/>
  <c r="I29" i="1"/>
  <c r="J29" i="1"/>
  <c r="D32" i="4" s="1"/>
  <c r="F32" i="6"/>
  <c r="F32" i="4"/>
  <c r="S32" i="6" l="1"/>
  <c r="S32" i="4"/>
  <c r="D32" i="6"/>
  <c r="A33" i="4"/>
  <c r="A33" i="6"/>
  <c r="E30" i="1"/>
  <c r="D30" i="1"/>
  <c r="U33" i="4" l="1"/>
  <c r="O30" i="1"/>
  <c r="U33" i="6"/>
  <c r="B33" i="6"/>
  <c r="B33" i="4"/>
  <c r="C33" i="4" s="1"/>
  <c r="T30" i="1" l="1"/>
  <c r="G30" i="1" s="1"/>
  <c r="H30" i="1"/>
  <c r="F30" i="1"/>
  <c r="C33" i="6"/>
  <c r="R38" i="6"/>
  <c r="R38" i="4"/>
  <c r="H33" i="6" l="1"/>
  <c r="H33" i="4"/>
  <c r="P31" i="1"/>
  <c r="C31" i="1" s="1"/>
  <c r="E33" i="6"/>
  <c r="E33" i="4"/>
  <c r="I30" i="1"/>
  <c r="J30" i="1"/>
  <c r="F33" i="4"/>
  <c r="F33" i="6"/>
  <c r="A34" i="6" l="1"/>
  <c r="A34" i="4"/>
  <c r="D33" i="6"/>
  <c r="D33" i="4"/>
  <c r="N30" i="1"/>
  <c r="M30" i="1"/>
  <c r="R34" i="6"/>
  <c r="D31" i="1"/>
  <c r="N31" i="1"/>
  <c r="E31" i="1"/>
  <c r="M31" i="1"/>
  <c r="B34" i="4" l="1"/>
  <c r="B34" i="6"/>
  <c r="U34" i="6"/>
  <c r="O31" i="1"/>
  <c r="U34" i="4"/>
  <c r="R34" i="4"/>
  <c r="F31" i="1" l="1"/>
  <c r="T31" i="1"/>
  <c r="G31" i="1" s="1"/>
  <c r="H31" i="1"/>
  <c r="I31" i="1" l="1"/>
  <c r="J31" i="1"/>
  <c r="F34" i="4"/>
  <c r="F34" i="6"/>
  <c r="P32" i="1"/>
  <c r="C32" i="1" s="1"/>
  <c r="M32" i="1" s="1"/>
  <c r="E34" i="6"/>
  <c r="E34" i="4"/>
  <c r="H34" i="6"/>
  <c r="H34" i="4"/>
  <c r="A35" i="4" l="1"/>
  <c r="A35" i="6"/>
  <c r="N32" i="1"/>
  <c r="D32" i="1"/>
  <c r="E32" i="1"/>
  <c r="U35" i="4" s="1"/>
  <c r="D34" i="6"/>
  <c r="D34" i="4"/>
  <c r="U35" i="6" l="1"/>
  <c r="O32" i="1"/>
  <c r="F32" i="1" s="1"/>
  <c r="B35" i="6"/>
  <c r="C35" i="6" s="1"/>
  <c r="B35" i="4"/>
  <c r="C35" i="4" s="1"/>
  <c r="T32" i="1" l="1"/>
  <c r="G32" i="1" s="1"/>
  <c r="P33" i="1" s="1"/>
  <c r="C33" i="1" s="1"/>
  <c r="M33" i="1" s="1"/>
  <c r="H32" i="1"/>
  <c r="F35" i="4" s="1"/>
  <c r="H35" i="6"/>
  <c r="H35" i="4"/>
  <c r="F35" i="6" l="1"/>
  <c r="J32" i="1"/>
  <c r="D35" i="6" s="1"/>
  <c r="I32" i="1"/>
  <c r="D33" i="1" s="1"/>
  <c r="E35" i="6"/>
  <c r="E35" i="4"/>
  <c r="A36" i="6"/>
  <c r="A36" i="4"/>
  <c r="E33" i="1"/>
  <c r="O33" i="1" s="1"/>
  <c r="N33" i="1"/>
  <c r="D35" i="4" l="1"/>
  <c r="U36" i="4"/>
  <c r="B36" i="4"/>
  <c r="C36" i="4" s="1"/>
  <c r="B36" i="6"/>
  <c r="C36" i="6" s="1"/>
  <c r="U36" i="6"/>
  <c r="F33" i="1"/>
  <c r="T33" i="1"/>
  <c r="G33" i="1" s="1"/>
  <c r="H33" i="1"/>
  <c r="P34" i="1" l="1"/>
  <c r="C34" i="1" s="1"/>
  <c r="E34" i="1" s="1"/>
  <c r="E36" i="6"/>
  <c r="E36" i="4"/>
  <c r="J33" i="1"/>
  <c r="I33" i="1"/>
  <c r="H36" i="6"/>
  <c r="H36" i="4"/>
  <c r="F36" i="4"/>
  <c r="F36" i="6"/>
  <c r="N34" i="1" l="1"/>
  <c r="D34" i="1"/>
  <c r="B37" i="6" s="1"/>
  <c r="C37" i="6" s="1"/>
  <c r="M34" i="1"/>
  <c r="D36" i="6"/>
  <c r="D36" i="4"/>
  <c r="A37" i="4"/>
  <c r="A37" i="6"/>
  <c r="U37" i="4"/>
  <c r="O34" i="1"/>
  <c r="U37" i="6"/>
  <c r="R41" i="4"/>
  <c r="R41" i="6"/>
  <c r="B37" i="4" l="1"/>
  <c r="C37" i="4" s="1"/>
  <c r="F34" i="1"/>
  <c r="T34" i="1"/>
  <c r="G34" i="1" s="1"/>
  <c r="H34" i="1"/>
  <c r="P35" i="1" l="1"/>
  <c r="C35" i="1" s="1"/>
  <c r="M35" i="1" s="1"/>
  <c r="E37" i="4"/>
  <c r="E37" i="6"/>
  <c r="J34" i="1"/>
  <c r="I34" i="1"/>
  <c r="F37" i="6"/>
  <c r="F37" i="4"/>
  <c r="H37" i="4"/>
  <c r="H37" i="6"/>
  <c r="N35" i="1" l="1"/>
  <c r="E35" i="1"/>
  <c r="U38" i="6" s="1"/>
  <c r="D35" i="1"/>
  <c r="B38" i="6" s="1"/>
  <c r="C38" i="6" s="1"/>
  <c r="D37" i="4"/>
  <c r="D37" i="6"/>
  <c r="A38" i="6"/>
  <c r="A38" i="4"/>
  <c r="B38" i="4" l="1"/>
  <c r="C38" i="4" s="1"/>
  <c r="O35" i="1"/>
  <c r="H35" i="1" s="1"/>
  <c r="U38" i="4"/>
  <c r="T35" i="1" l="1"/>
  <c r="G35" i="1" s="1"/>
  <c r="P36" i="1" s="1"/>
  <c r="C36" i="1" s="1"/>
  <c r="F35" i="1"/>
  <c r="H38" i="6" s="1"/>
  <c r="F38" i="6"/>
  <c r="F38" i="4"/>
  <c r="H38" i="4" l="1"/>
  <c r="I35" i="1"/>
  <c r="D36" i="1" s="1"/>
  <c r="J35" i="1"/>
  <c r="D38" i="6" s="1"/>
  <c r="E38" i="4"/>
  <c r="E38" i="6"/>
  <c r="M36" i="1"/>
  <c r="A39" i="4"/>
  <c r="A39" i="6"/>
  <c r="N36" i="1"/>
  <c r="E36" i="1"/>
  <c r="U39" i="4" s="1"/>
  <c r="D38" i="4" l="1"/>
  <c r="B39" i="6"/>
  <c r="C39" i="6" s="1"/>
  <c r="B39" i="4"/>
  <c r="C39" i="4" s="1"/>
  <c r="U39" i="6"/>
  <c r="O36" i="1"/>
  <c r="F36" i="1" s="1"/>
  <c r="H39" i="6" l="1"/>
  <c r="H39" i="4"/>
  <c r="H36" i="1"/>
  <c r="T36" i="1"/>
  <c r="G36" i="1" s="1"/>
  <c r="P37" i="1" l="1"/>
  <c r="C37" i="1" s="1"/>
  <c r="N37" i="1" s="1"/>
  <c r="E39" i="6"/>
  <c r="E39" i="4"/>
  <c r="I36" i="1"/>
  <c r="J36" i="1"/>
  <c r="F39" i="4"/>
  <c r="F39" i="6"/>
  <c r="E37" i="1" l="1"/>
  <c r="O37" i="1" s="1"/>
  <c r="D37" i="1"/>
  <c r="B40" i="6" s="1"/>
  <c r="C40" i="6" s="1"/>
  <c r="D39" i="4"/>
  <c r="D39" i="6"/>
  <c r="M37" i="1"/>
  <c r="A40" i="6"/>
  <c r="A40" i="4"/>
  <c r="B40" i="4" l="1"/>
  <c r="C40" i="4" s="1"/>
  <c r="U40" i="6"/>
  <c r="U40" i="4"/>
  <c r="F37" i="1"/>
  <c r="H37" i="1"/>
  <c r="T37" i="1"/>
  <c r="G37" i="1" s="1"/>
  <c r="P38" i="1" l="1"/>
  <c r="C38" i="1" s="1"/>
  <c r="M38" i="1" s="1"/>
  <c r="E40" i="4"/>
  <c r="E40" i="6"/>
  <c r="J37" i="1"/>
  <c r="I37" i="1"/>
  <c r="F40" i="4"/>
  <c r="F40" i="6"/>
  <c r="H40" i="6"/>
  <c r="H40" i="4"/>
  <c r="D38" i="1" l="1"/>
  <c r="B41" i="4" s="1"/>
  <c r="C41" i="4" s="1"/>
  <c r="E38" i="1"/>
  <c r="O38" i="1" s="1"/>
  <c r="N38" i="1"/>
  <c r="D40" i="6"/>
  <c r="D40" i="4"/>
  <c r="A41" i="4"/>
  <c r="A41" i="6"/>
  <c r="B41" i="6" l="1"/>
  <c r="C41" i="6" s="1"/>
  <c r="U41" i="6"/>
  <c r="U41" i="4"/>
  <c r="F38" i="1"/>
  <c r="T38" i="1"/>
  <c r="G38" i="1" s="1"/>
  <c r="H38" i="1"/>
  <c r="P39" i="1" l="1"/>
  <c r="C39" i="1" s="1"/>
  <c r="E39" i="1" s="1"/>
  <c r="E41" i="4"/>
  <c r="E41" i="6"/>
  <c r="J38" i="1"/>
  <c r="I38" i="1"/>
  <c r="F41" i="6"/>
  <c r="F41" i="4"/>
  <c r="H41" i="6"/>
  <c r="H41" i="4"/>
  <c r="M39" i="1" l="1"/>
  <c r="N39" i="1"/>
  <c r="D39" i="1"/>
  <c r="B42" i="4" s="1"/>
  <c r="C42" i="4" s="1"/>
  <c r="D41" i="6"/>
  <c r="D41" i="4"/>
  <c r="A42" i="6"/>
  <c r="A42" i="4"/>
  <c r="U42" i="6"/>
  <c r="O39" i="1"/>
  <c r="U42" i="4"/>
  <c r="B42" i="6" l="1"/>
  <c r="C42" i="6" s="1"/>
  <c r="F39" i="1"/>
  <c r="H39" i="1"/>
  <c r="T39" i="1"/>
  <c r="G39" i="1" s="1"/>
  <c r="P40" i="1" l="1"/>
  <c r="C40" i="1" s="1"/>
  <c r="E42" i="4"/>
  <c r="E42" i="6"/>
  <c r="J39" i="1"/>
  <c r="I39" i="1"/>
  <c r="F42" i="4"/>
  <c r="F42" i="6"/>
  <c r="H42" i="4"/>
  <c r="H42" i="6"/>
  <c r="D40" i="1" l="1"/>
  <c r="B43" i="6" s="1"/>
  <c r="C43" i="6" s="1"/>
  <c r="D42" i="6"/>
  <c r="D42" i="4"/>
  <c r="E40" i="1"/>
  <c r="A43" i="4"/>
  <c r="A43" i="6"/>
  <c r="B43" i="4" l="1"/>
  <c r="C43" i="4" s="1"/>
  <c r="U43" i="4"/>
  <c r="O40" i="1"/>
  <c r="U43" i="6"/>
  <c r="F40" i="1" l="1"/>
  <c r="T40" i="1"/>
  <c r="G40" i="1" s="1"/>
  <c r="H40" i="1"/>
  <c r="P41" i="1" l="1"/>
  <c r="C41" i="1" s="1"/>
  <c r="E43" i="6"/>
  <c r="E43" i="4"/>
  <c r="F43" i="6"/>
  <c r="F43" i="4"/>
  <c r="J40" i="1"/>
  <c r="I40" i="1"/>
  <c r="H43" i="4"/>
  <c r="H43" i="6"/>
  <c r="M40" i="1" l="1"/>
  <c r="N40" i="1"/>
  <c r="D43" i="6"/>
  <c r="R44" i="6" s="1"/>
  <c r="D43" i="4"/>
  <c r="R44" i="4" s="1"/>
  <c r="E41" i="1"/>
  <c r="A44" i="6"/>
  <c r="A44" i="4"/>
  <c r="M41" i="1"/>
  <c r="N41" i="1"/>
  <c r="D41" i="1"/>
  <c r="U44" i="4" l="1"/>
  <c r="U44" i="6"/>
  <c r="O41" i="1"/>
  <c r="B44" i="4"/>
  <c r="B44" i="6"/>
  <c r="F41" i="1" l="1"/>
  <c r="T41" i="1"/>
  <c r="G41" i="1" s="1"/>
  <c r="H41" i="1"/>
  <c r="P42" i="1" l="1"/>
  <c r="C42" i="1" s="1"/>
  <c r="E44" i="4"/>
  <c r="E44" i="6"/>
  <c r="J41" i="1"/>
  <c r="F44" i="6"/>
  <c r="S44" i="6" s="1"/>
  <c r="F44" i="4"/>
  <c r="I41" i="1"/>
  <c r="H44" i="4"/>
  <c r="H44" i="6"/>
  <c r="S44" i="4" l="1"/>
  <c r="D44" i="6"/>
  <c r="D44" i="4"/>
  <c r="N42" i="1"/>
  <c r="A45" i="4"/>
  <c r="A45" i="6"/>
  <c r="E42" i="1"/>
  <c r="D42" i="1"/>
  <c r="M42" i="1"/>
  <c r="U45" i="6" l="1"/>
  <c r="U45" i="4"/>
  <c r="O42" i="1"/>
  <c r="B45" i="4"/>
  <c r="C45" i="4" s="1"/>
  <c r="B45" i="6"/>
  <c r="C45" i="6" s="1"/>
  <c r="F42" i="1" l="1"/>
  <c r="H42" i="1"/>
  <c r="T42" i="1"/>
  <c r="G42" i="1" s="1"/>
  <c r="P43" i="1" l="1"/>
  <c r="C43" i="1" s="1"/>
  <c r="E45" i="6"/>
  <c r="E45" i="4"/>
  <c r="I42" i="1"/>
  <c r="J42" i="1"/>
  <c r="F45" i="6"/>
  <c r="F45" i="4"/>
  <c r="H45" i="6"/>
  <c r="H45" i="4"/>
  <c r="D45" i="6" l="1"/>
  <c r="D45" i="4"/>
  <c r="M43" i="1"/>
  <c r="A46" i="4"/>
  <c r="A46" i="6"/>
  <c r="N43" i="1"/>
  <c r="D43" i="1"/>
  <c r="E43" i="1"/>
  <c r="B46" i="4" l="1"/>
  <c r="C46" i="4" s="1"/>
  <c r="B46" i="6"/>
  <c r="C46" i="6" s="1"/>
  <c r="U46" i="6"/>
  <c r="O43" i="1"/>
  <c r="U46" i="4"/>
  <c r="F43" i="1" l="1"/>
  <c r="H43" i="1"/>
  <c r="T43" i="1"/>
  <c r="G43" i="1" s="1"/>
  <c r="P44" i="1" l="1"/>
  <c r="C44" i="1" s="1"/>
  <c r="E46" i="6"/>
  <c r="E46" i="4"/>
  <c r="J43" i="1"/>
  <c r="I43" i="1"/>
  <c r="F46" i="4"/>
  <c r="F46" i="6"/>
  <c r="H46" i="6"/>
  <c r="H46" i="4"/>
  <c r="D46" i="6" l="1"/>
  <c r="D46" i="4"/>
  <c r="D44" i="1"/>
  <c r="A47" i="6"/>
  <c r="A47" i="4"/>
  <c r="M44" i="1"/>
  <c r="N44" i="1"/>
  <c r="E44" i="1"/>
  <c r="U47" i="4" l="1"/>
  <c r="U47" i="6"/>
  <c r="O44" i="1"/>
  <c r="B47" i="4"/>
  <c r="C47" i="4" s="1"/>
  <c r="B47" i="6"/>
  <c r="C47" i="6" s="1"/>
  <c r="F44" i="1" l="1"/>
  <c r="T44" i="1"/>
  <c r="G44" i="1" s="1"/>
  <c r="H44" i="1"/>
  <c r="I44" i="1" l="1"/>
  <c r="F47" i="4"/>
  <c r="F47" i="6"/>
  <c r="E47" i="6"/>
  <c r="E47" i="4"/>
  <c r="P45" i="1"/>
  <c r="C45" i="1" s="1"/>
  <c r="J44" i="1"/>
  <c r="H47" i="6"/>
  <c r="H47" i="4"/>
  <c r="A48" i="4" l="1"/>
  <c r="A48" i="6"/>
  <c r="N45" i="1"/>
  <c r="D45" i="1"/>
  <c r="M45" i="1"/>
  <c r="E45" i="1"/>
  <c r="D47" i="6"/>
  <c r="D47" i="4"/>
  <c r="U48" i="6" l="1"/>
  <c r="U48" i="4"/>
  <c r="O45" i="1"/>
  <c r="B48" i="6"/>
  <c r="C48" i="6" s="1"/>
  <c r="B48" i="4"/>
  <c r="C48" i="4" s="1"/>
  <c r="T45" i="1" l="1"/>
  <c r="G45" i="1" s="1"/>
  <c r="H45" i="1"/>
  <c r="F45" i="1"/>
  <c r="J45" i="1" l="1"/>
  <c r="D48" i="6" s="1"/>
  <c r="I45" i="1"/>
  <c r="H48" i="6"/>
  <c r="H48" i="4"/>
  <c r="F48" i="6"/>
  <c r="F48" i="4"/>
  <c r="E48" i="6"/>
  <c r="E48" i="4"/>
  <c r="P46" i="1"/>
  <c r="C46" i="1" s="1"/>
  <c r="D48" i="4" l="1"/>
  <c r="A49" i="6"/>
  <c r="A49" i="4"/>
  <c r="D46" i="1"/>
  <c r="E46" i="1"/>
  <c r="N46" i="1"/>
  <c r="M46" i="1"/>
  <c r="U49" i="4" l="1"/>
  <c r="U49" i="6"/>
  <c r="O46" i="1"/>
  <c r="B49" i="4"/>
  <c r="C49" i="4" s="1"/>
  <c r="B49" i="6"/>
  <c r="C49" i="6" s="1"/>
  <c r="F46" i="1" l="1"/>
  <c r="H46" i="1"/>
  <c r="T46" i="1"/>
  <c r="G46" i="1" s="1"/>
  <c r="P47" i="1" l="1"/>
  <c r="C47" i="1" s="1"/>
  <c r="E49" i="4"/>
  <c r="E49" i="6"/>
  <c r="J46" i="1"/>
  <c r="I46" i="1"/>
  <c r="F49" i="6"/>
  <c r="F49" i="4"/>
  <c r="H49" i="4"/>
  <c r="H49" i="6"/>
  <c r="D49" i="4" l="1"/>
  <c r="D49" i="6"/>
  <c r="A50" i="6"/>
  <c r="A50" i="4"/>
  <c r="D47" i="1"/>
  <c r="E47" i="1"/>
  <c r="N47" i="1"/>
  <c r="M47" i="1"/>
  <c r="O47" i="1" l="1"/>
  <c r="U50" i="4"/>
  <c r="U50" i="6"/>
  <c r="B50" i="4"/>
  <c r="C50" i="4" s="1"/>
  <c r="B50" i="6"/>
  <c r="C50" i="6" s="1"/>
  <c r="H47" i="1" l="1"/>
  <c r="F47" i="1"/>
  <c r="T47" i="1"/>
  <c r="G47" i="1" s="1"/>
  <c r="P48" i="1" l="1"/>
  <c r="C48" i="1" s="1"/>
  <c r="E50" i="6"/>
  <c r="E50" i="4"/>
  <c r="I47" i="1"/>
  <c r="J47" i="1"/>
  <c r="H50" i="6"/>
  <c r="H50" i="4"/>
  <c r="F50" i="4"/>
  <c r="F50" i="6"/>
  <c r="D50" i="4" l="1"/>
  <c r="D50" i="6"/>
  <c r="A51" i="6"/>
  <c r="A51" i="4"/>
  <c r="E48" i="1"/>
  <c r="N48" i="1"/>
  <c r="D48" i="1"/>
  <c r="M48" i="1"/>
  <c r="B51" i="4" l="1"/>
  <c r="C51" i="4" s="1"/>
  <c r="B51" i="6"/>
  <c r="C51" i="6" s="1"/>
  <c r="U51" i="4"/>
  <c r="U51" i="6"/>
  <c r="O48" i="1"/>
  <c r="T48" i="1" l="1"/>
  <c r="G48" i="1" s="1"/>
  <c r="F48" i="1"/>
  <c r="H48" i="1"/>
  <c r="P49" i="1" l="1"/>
  <c r="C49" i="1" s="1"/>
  <c r="E51" i="6"/>
  <c r="E51" i="4"/>
  <c r="I48" i="1"/>
  <c r="J48" i="1"/>
  <c r="F51" i="6"/>
  <c r="F51" i="4"/>
  <c r="H51" i="4"/>
  <c r="H51" i="6"/>
  <c r="D51" i="6" l="1"/>
  <c r="D51" i="4"/>
  <c r="D49" i="1"/>
  <c r="A52" i="4"/>
  <c r="A52" i="6"/>
  <c r="M49" i="1"/>
  <c r="N49" i="1"/>
  <c r="E49" i="1"/>
  <c r="U52" i="6" l="1"/>
  <c r="U52" i="4"/>
  <c r="O49" i="1"/>
  <c r="B52" i="4"/>
  <c r="C52" i="4" s="1"/>
  <c r="B52" i="6"/>
  <c r="C52" i="6" s="1"/>
  <c r="F49" i="1" l="1"/>
  <c r="H49" i="1"/>
  <c r="T49" i="1"/>
  <c r="G49" i="1" s="1"/>
  <c r="P50" i="1" l="1"/>
  <c r="C50" i="1" s="1"/>
  <c r="E52" i="4"/>
  <c r="E52" i="6"/>
  <c r="J49" i="1"/>
  <c r="I49" i="1"/>
  <c r="F52" i="4"/>
  <c r="F52" i="6"/>
  <c r="H52" i="6"/>
  <c r="H52" i="4"/>
  <c r="D52" i="6" l="1"/>
  <c r="D52" i="4"/>
  <c r="N50" i="1"/>
  <c r="M50" i="1"/>
  <c r="E50" i="1"/>
  <c r="A53" i="4"/>
  <c r="D50" i="1"/>
  <c r="A53" i="6"/>
  <c r="B53" i="6" l="1"/>
  <c r="C53" i="6" s="1"/>
  <c r="B53" i="4"/>
  <c r="C53" i="4" s="1"/>
  <c r="U53" i="6"/>
  <c r="O50" i="1"/>
  <c r="U53" i="4"/>
  <c r="F50" i="1" l="1"/>
  <c r="T50" i="1"/>
  <c r="G50" i="1" s="1"/>
  <c r="H50" i="1"/>
  <c r="P51" i="1" l="1"/>
  <c r="C51" i="1" s="1"/>
  <c r="E53" i="6"/>
  <c r="E53" i="4"/>
  <c r="J50" i="1"/>
  <c r="I50" i="1"/>
  <c r="F53" i="6"/>
  <c r="F53" i="4"/>
  <c r="H53" i="4"/>
  <c r="H53" i="6"/>
  <c r="D53" i="4" l="1"/>
  <c r="D53" i="6"/>
  <c r="M51" i="1"/>
  <c r="A54" i="6"/>
  <c r="E51" i="1"/>
  <c r="A54" i="4"/>
  <c r="D51" i="1"/>
  <c r="N51" i="1"/>
  <c r="B54" i="4" l="1"/>
  <c r="C54" i="4" s="1"/>
  <c r="B54" i="6"/>
  <c r="C54" i="6" s="1"/>
  <c r="U54" i="6"/>
  <c r="O51" i="1"/>
  <c r="U54" i="4"/>
  <c r="F51" i="1" l="1"/>
  <c r="T51" i="1"/>
  <c r="G51" i="1" s="1"/>
  <c r="H51" i="1"/>
  <c r="P52" i="1" l="1"/>
  <c r="C52" i="1" s="1"/>
  <c r="E54" i="6"/>
  <c r="E54" i="4"/>
  <c r="I51" i="1"/>
  <c r="J51" i="1"/>
  <c r="F54" i="6"/>
  <c r="F54" i="4"/>
  <c r="H54" i="6"/>
  <c r="H54" i="4"/>
  <c r="D54" i="4" l="1"/>
  <c r="D54" i="6"/>
  <c r="D52" i="1"/>
  <c r="M52" i="1"/>
  <c r="N52" i="1"/>
  <c r="A55" i="6"/>
  <c r="E52" i="1"/>
  <c r="A55" i="4"/>
  <c r="B55" i="6" l="1"/>
  <c r="C55" i="6" s="1"/>
  <c r="B55" i="4"/>
  <c r="C55" i="4" s="1"/>
  <c r="U55" i="4"/>
  <c r="O52" i="1"/>
  <c r="U55" i="6"/>
  <c r="F52" i="1" l="1"/>
  <c r="T52" i="1"/>
  <c r="G52" i="1" s="1"/>
  <c r="H52" i="1"/>
  <c r="P53" i="1" l="1"/>
  <c r="C53" i="1" s="1"/>
  <c r="E55" i="6"/>
  <c r="E55" i="4"/>
  <c r="J52" i="1"/>
  <c r="I52" i="1"/>
  <c r="F55" i="4"/>
  <c r="F55" i="6"/>
  <c r="H55" i="6"/>
  <c r="H55" i="4"/>
  <c r="D55" i="6" l="1"/>
  <c r="D55" i="4"/>
  <c r="M53" i="1"/>
  <c r="N53" i="1"/>
  <c r="E53" i="1"/>
  <c r="D53" i="1"/>
  <c r="A56" i="4"/>
  <c r="A56" i="6"/>
  <c r="B56" i="4" l="1"/>
  <c r="C56" i="4" s="1"/>
  <c r="B56" i="6"/>
  <c r="C56" i="6" s="1"/>
  <c r="O53" i="1"/>
  <c r="U56" i="6"/>
  <c r="U56" i="4"/>
  <c r="F53" i="1" l="1"/>
  <c r="H53" i="1"/>
  <c r="T53" i="1"/>
  <c r="G53" i="1" s="1"/>
  <c r="E56" i="4" l="1"/>
  <c r="P54" i="1"/>
  <c r="C54" i="1" s="1"/>
  <c r="E56" i="6"/>
  <c r="I53" i="1"/>
  <c r="J53" i="1"/>
  <c r="F56" i="6"/>
  <c r="F56" i="4"/>
  <c r="H56" i="4"/>
  <c r="H56" i="6"/>
  <c r="D56" i="6" l="1"/>
  <c r="D56" i="4"/>
  <c r="D54" i="1"/>
  <c r="N54" i="1"/>
  <c r="A57" i="6"/>
  <c r="A57" i="4"/>
  <c r="E54" i="1"/>
  <c r="M54" i="1"/>
  <c r="B57" i="6" l="1"/>
  <c r="C57" i="6" s="1"/>
  <c r="B57" i="4"/>
  <c r="C57" i="4" s="1"/>
  <c r="O54" i="1"/>
  <c r="U57" i="6"/>
  <c r="U57" i="4"/>
  <c r="F54" i="1" l="1"/>
  <c r="H54" i="1"/>
  <c r="T54" i="1"/>
  <c r="G54" i="1" s="1"/>
  <c r="P55" i="1" l="1"/>
  <c r="C55" i="1" s="1"/>
  <c r="E57" i="6"/>
  <c r="E57" i="4"/>
  <c r="I54" i="1"/>
  <c r="J54" i="1"/>
  <c r="F57" i="4"/>
  <c r="F57" i="6"/>
  <c r="H57" i="6"/>
  <c r="H57" i="4"/>
  <c r="D57" i="4" l="1"/>
  <c r="D57" i="6"/>
  <c r="D55" i="1"/>
  <c r="E55" i="1"/>
  <c r="A58" i="4"/>
  <c r="A58" i="6"/>
  <c r="M55" i="1"/>
  <c r="N55" i="1"/>
  <c r="U58" i="6" l="1"/>
  <c r="U58" i="4"/>
  <c r="O55" i="1"/>
  <c r="B58" i="4"/>
  <c r="C58" i="4" s="1"/>
  <c r="B58" i="6"/>
  <c r="C58" i="6" s="1"/>
  <c r="F55" i="1" l="1"/>
  <c r="T55" i="1"/>
  <c r="G55" i="1" s="1"/>
  <c r="H55" i="1"/>
  <c r="P56" i="1" l="1"/>
  <c r="C56" i="1" s="1"/>
  <c r="E58" i="4"/>
  <c r="E58" i="6"/>
  <c r="F58" i="4"/>
  <c r="F58" i="6"/>
  <c r="I55" i="1"/>
  <c r="J55" i="1"/>
  <c r="H58" i="6"/>
  <c r="H58" i="4"/>
  <c r="D58" i="6" l="1"/>
  <c r="D58" i="4"/>
  <c r="D56" i="1"/>
  <c r="A59" i="6"/>
  <c r="E56" i="1"/>
  <c r="A59" i="4"/>
  <c r="B59" i="4" l="1"/>
  <c r="C59" i="4" s="1"/>
  <c r="B59" i="6"/>
  <c r="C59" i="6" s="1"/>
  <c r="U59" i="6"/>
  <c r="O56" i="1"/>
  <c r="U59" i="4"/>
  <c r="F56" i="1" l="1"/>
  <c r="H56" i="1"/>
  <c r="T56" i="1"/>
  <c r="G56" i="1" s="1"/>
  <c r="P57" i="1" l="1"/>
  <c r="C57" i="1" s="1"/>
  <c r="E59" i="4"/>
  <c r="E59" i="6"/>
  <c r="J56" i="1"/>
  <c r="I56" i="1"/>
  <c r="F59" i="4"/>
  <c r="F59" i="6"/>
  <c r="H59" i="6"/>
  <c r="H59" i="4"/>
  <c r="N56" i="1" l="1"/>
  <c r="M56" i="1"/>
  <c r="D59" i="6"/>
  <c r="R60" i="6" s="1"/>
  <c r="D59" i="4"/>
  <c r="R60" i="4" s="1"/>
  <c r="M57" i="1"/>
  <c r="A60" i="6"/>
  <c r="N57" i="1"/>
  <c r="A60" i="4"/>
  <c r="E57" i="1"/>
  <c r="D57" i="1"/>
  <c r="O57" i="1" l="1"/>
  <c r="U60" i="6"/>
  <c r="U60" i="4"/>
  <c r="B60" i="4"/>
  <c r="B60" i="6"/>
  <c r="F57" i="1" l="1"/>
  <c r="H57" i="1"/>
  <c r="T57" i="1"/>
  <c r="G57" i="1" s="1"/>
  <c r="P58" i="1" l="1"/>
  <c r="C58" i="1" s="1"/>
  <c r="E60" i="6"/>
  <c r="E60" i="4"/>
  <c r="I57" i="1"/>
  <c r="J57" i="1"/>
  <c r="F60" i="4"/>
  <c r="F60" i="6"/>
  <c r="H60" i="4"/>
  <c r="H60" i="6"/>
  <c r="S60" i="4" l="1"/>
  <c r="S60" i="6"/>
  <c r="D60" i="6"/>
  <c r="D60" i="4"/>
  <c r="M58" i="1"/>
  <c r="N58" i="1"/>
  <c r="D58" i="1"/>
  <c r="E58" i="1"/>
  <c r="A61" i="4"/>
  <c r="A61" i="6"/>
  <c r="U61" i="6" l="1"/>
  <c r="U61" i="4"/>
  <c r="O58" i="1"/>
  <c r="B61" i="4"/>
  <c r="C61" i="4" s="1"/>
  <c r="B61" i="6"/>
  <c r="C61" i="6" s="1"/>
  <c r="F58" i="1" l="1"/>
  <c r="T58" i="1"/>
  <c r="G58" i="1" s="1"/>
  <c r="H58" i="1"/>
  <c r="P59" i="1" l="1"/>
  <c r="C59" i="1" s="1"/>
  <c r="E61" i="6"/>
  <c r="E61" i="4"/>
  <c r="J58" i="1"/>
  <c r="I58" i="1"/>
  <c r="F61" i="6"/>
  <c r="F61" i="4"/>
  <c r="H61" i="4"/>
  <c r="H61" i="6"/>
  <c r="D61" i="4" l="1"/>
  <c r="D61" i="6"/>
  <c r="N59" i="1"/>
  <c r="E59" i="1"/>
  <c r="M59" i="1"/>
  <c r="A62" i="6"/>
  <c r="D59" i="1"/>
  <c r="A62" i="4"/>
  <c r="U62" i="4" l="1"/>
  <c r="U62" i="6"/>
  <c r="O59" i="1"/>
  <c r="B62" i="6"/>
  <c r="C62" i="6" s="1"/>
  <c r="B62" i="4"/>
  <c r="C62" i="4" s="1"/>
  <c r="F59" i="1" l="1"/>
  <c r="H59" i="1"/>
  <c r="T59" i="1"/>
  <c r="G59" i="1" s="1"/>
  <c r="P60" i="1" l="1"/>
  <c r="C60" i="1" s="1"/>
  <c r="E62" i="4"/>
  <c r="E62" i="6"/>
  <c r="J59" i="1"/>
  <c r="I59" i="1"/>
  <c r="F62" i="4"/>
  <c r="F62" i="6"/>
  <c r="H62" i="6"/>
  <c r="H62" i="4"/>
  <c r="D62" i="6" l="1"/>
  <c r="D62" i="4"/>
  <c r="M60" i="1"/>
  <c r="N60" i="1"/>
  <c r="D60" i="1"/>
  <c r="A63" i="6"/>
  <c r="E60" i="1"/>
  <c r="A63" i="4"/>
  <c r="B63" i="4" l="1"/>
  <c r="C63" i="4" s="1"/>
  <c r="B63" i="6"/>
  <c r="C63" i="6" s="1"/>
  <c r="U63" i="6"/>
  <c r="U63" i="4"/>
  <c r="O60" i="1"/>
  <c r="F60" i="1" l="1"/>
  <c r="H60" i="1"/>
  <c r="T60" i="1"/>
  <c r="G60" i="1" s="1"/>
  <c r="P61" i="1" l="1"/>
  <c r="C61" i="1" s="1"/>
  <c r="E63" i="4"/>
  <c r="E63" i="6"/>
  <c r="I60" i="1"/>
  <c r="J60" i="1"/>
  <c r="F63" i="6"/>
  <c r="F63" i="4"/>
  <c r="H63" i="6"/>
  <c r="H63" i="4"/>
  <c r="D63" i="6" l="1"/>
  <c r="D63" i="4"/>
  <c r="D61" i="1"/>
  <c r="M61" i="1"/>
  <c r="E61" i="1"/>
  <c r="N61" i="1"/>
  <c r="A64" i="4"/>
  <c r="A64" i="6"/>
  <c r="B64" i="4" l="1"/>
  <c r="C64" i="4" s="1"/>
  <c r="B64" i="6"/>
  <c r="C64" i="6" s="1"/>
  <c r="U64" i="6"/>
  <c r="U64" i="4"/>
  <c r="O61" i="1"/>
  <c r="F61" i="1" l="1"/>
  <c r="T61" i="1"/>
  <c r="G61" i="1" s="1"/>
  <c r="H61" i="1"/>
  <c r="P62" i="1" l="1"/>
  <c r="C62" i="1" s="1"/>
  <c r="E64" i="4"/>
  <c r="E64" i="6"/>
  <c r="J61" i="1"/>
  <c r="I61" i="1"/>
  <c r="F64" i="4"/>
  <c r="F64" i="6"/>
  <c r="H64" i="4"/>
  <c r="H64" i="6"/>
  <c r="D64" i="6" l="1"/>
  <c r="D64" i="4"/>
  <c r="E62" i="1"/>
  <c r="N62" i="1"/>
  <c r="D62" i="1"/>
  <c r="M62" i="1"/>
  <c r="A65" i="6"/>
  <c r="A65" i="4"/>
  <c r="U65" i="4" l="1"/>
  <c r="U65" i="6"/>
  <c r="O62" i="1"/>
  <c r="B65" i="4"/>
  <c r="C65" i="4" s="1"/>
  <c r="B65" i="6"/>
  <c r="C65" i="6" s="1"/>
  <c r="F62" i="1" l="1"/>
  <c r="H62" i="1"/>
  <c r="T62" i="1"/>
  <c r="G62" i="1" s="1"/>
  <c r="P63" i="1" l="1"/>
  <c r="C63" i="1" s="1"/>
  <c r="E65" i="6"/>
  <c r="E65" i="4"/>
  <c r="I62" i="1"/>
  <c r="J62" i="1"/>
  <c r="F65" i="6"/>
  <c r="F65" i="4"/>
  <c r="H65" i="6"/>
  <c r="H65" i="4"/>
  <c r="D65" i="4" l="1"/>
  <c r="D65" i="6"/>
  <c r="M63" i="1"/>
  <c r="A66" i="4"/>
  <c r="E63" i="1"/>
  <c r="N63" i="1"/>
  <c r="A66" i="6"/>
  <c r="D63" i="1"/>
  <c r="O63" i="1" l="1"/>
  <c r="U66" i="6"/>
  <c r="U66" i="4"/>
  <c r="B66" i="4"/>
  <c r="C66" i="4" s="1"/>
  <c r="B66" i="6"/>
  <c r="C66" i="6" s="1"/>
  <c r="F63" i="1" l="1"/>
  <c r="T63" i="1"/>
  <c r="G63" i="1" s="1"/>
  <c r="H63" i="1"/>
  <c r="P64" i="1" l="1"/>
  <c r="C64" i="1" s="1"/>
  <c r="E66" i="4"/>
  <c r="E66" i="6"/>
  <c r="J63" i="1"/>
  <c r="I63" i="1"/>
  <c r="F66" i="4"/>
  <c r="F66" i="6"/>
  <c r="H66" i="6"/>
  <c r="H66" i="4"/>
  <c r="D66" i="4" l="1"/>
  <c r="D66" i="6"/>
  <c r="D64" i="1"/>
  <c r="A67" i="6"/>
  <c r="A67" i="4"/>
  <c r="E64" i="1"/>
  <c r="B67" i="4" l="1"/>
  <c r="C67" i="4" s="1"/>
  <c r="B67" i="6"/>
  <c r="U67" i="6"/>
  <c r="O64" i="1"/>
  <c r="U67" i="4"/>
  <c r="C67" i="6" l="1"/>
  <c r="F64" i="1"/>
  <c r="H64" i="1"/>
  <c r="T64" i="1"/>
  <c r="G64" i="1" s="1"/>
  <c r="P65" i="1" l="1"/>
  <c r="C65" i="1" s="1"/>
  <c r="E67" i="4"/>
  <c r="E67" i="6"/>
  <c r="J64" i="1"/>
  <c r="I64" i="1"/>
  <c r="F67" i="4"/>
  <c r="F67" i="6"/>
  <c r="H67" i="6"/>
  <c r="H67" i="4"/>
  <c r="N64" i="1" l="1"/>
  <c r="M64" i="1"/>
  <c r="D67" i="6"/>
  <c r="R68" i="6" s="1"/>
  <c r="D67" i="4"/>
  <c r="R68" i="4" s="1"/>
  <c r="M65" i="1"/>
  <c r="N65" i="1"/>
  <c r="D65" i="1"/>
  <c r="E65" i="1"/>
  <c r="A68" i="6"/>
  <c r="A68" i="4"/>
  <c r="B68" i="4" l="1"/>
  <c r="B68" i="6"/>
  <c r="U68" i="4"/>
  <c r="U68" i="6"/>
  <c r="O65" i="1"/>
  <c r="F65" i="1" l="1"/>
  <c r="H65" i="1"/>
  <c r="T65" i="1"/>
  <c r="G65" i="1" s="1"/>
  <c r="P66" i="1" l="1"/>
  <c r="C66" i="1" s="1"/>
  <c r="E68" i="4"/>
  <c r="E68" i="6"/>
  <c r="J65" i="1"/>
  <c r="I65" i="1"/>
  <c r="F68" i="6"/>
  <c r="F68" i="4"/>
  <c r="H68" i="4"/>
  <c r="H68" i="6"/>
  <c r="S68" i="6" l="1"/>
  <c r="S68" i="4"/>
  <c r="D68" i="6"/>
  <c r="D68" i="4"/>
  <c r="N66" i="1"/>
  <c r="M66" i="1"/>
  <c r="E66" i="1"/>
  <c r="A69" i="6"/>
  <c r="D66" i="1"/>
  <c r="A69" i="4"/>
  <c r="B69" i="4" l="1"/>
  <c r="C69" i="4" s="1"/>
  <c r="B69" i="6"/>
  <c r="C69" i="6" s="1"/>
  <c r="O66" i="1"/>
  <c r="U69" i="4"/>
  <c r="U69" i="6"/>
  <c r="F66" i="1" l="1"/>
  <c r="H66" i="1"/>
  <c r="T66" i="1"/>
  <c r="G66" i="1" s="1"/>
  <c r="P67" i="1" l="1"/>
  <c r="C67" i="1" s="1"/>
  <c r="E69" i="6"/>
  <c r="E69" i="4"/>
  <c r="I66" i="1"/>
  <c r="J66" i="1"/>
  <c r="F69" i="6"/>
  <c r="F69" i="4"/>
  <c r="H69" i="4"/>
  <c r="H69" i="6"/>
  <c r="D69" i="4" l="1"/>
  <c r="D69" i="6"/>
  <c r="M67" i="1"/>
  <c r="A70" i="4"/>
  <c r="E67" i="1"/>
  <c r="D67" i="1"/>
  <c r="N67" i="1"/>
  <c r="A70" i="6"/>
  <c r="O67" i="1" l="1"/>
  <c r="U70" i="4"/>
  <c r="U70" i="6"/>
  <c r="B70" i="6"/>
  <c r="C70" i="6" s="1"/>
  <c r="B70" i="4"/>
  <c r="C70" i="4" s="1"/>
  <c r="F67" i="1" l="1"/>
  <c r="T67" i="1"/>
  <c r="G67" i="1" s="1"/>
  <c r="H67" i="1"/>
  <c r="P68" i="1" l="1"/>
  <c r="C68" i="1" s="1"/>
  <c r="E70" i="6"/>
  <c r="E70" i="4"/>
  <c r="J67" i="1"/>
  <c r="I67" i="1"/>
  <c r="F70" i="6"/>
  <c r="F70" i="4"/>
  <c r="H70" i="6"/>
  <c r="H70" i="4"/>
  <c r="D70" i="6" l="1"/>
  <c r="D70" i="4"/>
  <c r="N68" i="1"/>
  <c r="A71" i="4"/>
  <c r="E68" i="1"/>
  <c r="M68" i="1"/>
  <c r="A71" i="6"/>
  <c r="D68" i="1"/>
  <c r="B71" i="4" l="1"/>
  <c r="C71" i="4" s="1"/>
  <c r="B71" i="6"/>
  <c r="C71" i="6" s="1"/>
  <c r="U71" i="6"/>
  <c r="O68" i="1"/>
  <c r="U71" i="4"/>
  <c r="F68" i="1" l="1"/>
  <c r="T68" i="1"/>
  <c r="G68" i="1" s="1"/>
  <c r="H68" i="1"/>
  <c r="P69" i="1" l="1"/>
  <c r="C69" i="1" s="1"/>
  <c r="E71" i="4"/>
  <c r="E71" i="6"/>
  <c r="I68" i="1"/>
  <c r="J68" i="1"/>
  <c r="F71" i="6"/>
  <c r="F71" i="4"/>
  <c r="H71" i="4"/>
  <c r="H71" i="6"/>
  <c r="D71" i="4" l="1"/>
  <c r="D71" i="6"/>
  <c r="D69" i="1"/>
  <c r="M69" i="1"/>
  <c r="A72" i="4"/>
  <c r="A72" i="6"/>
  <c r="E69" i="1"/>
  <c r="N69" i="1"/>
  <c r="B72" i="6" l="1"/>
  <c r="C72" i="6" s="1"/>
  <c r="B72" i="4"/>
  <c r="C72" i="4" s="1"/>
  <c r="U72" i="6"/>
  <c r="U72" i="4"/>
  <c r="O69" i="1"/>
  <c r="F69" i="1" l="1"/>
  <c r="H69" i="1"/>
  <c r="T69" i="1"/>
  <c r="G69" i="1" s="1"/>
  <c r="P70" i="1" l="1"/>
  <c r="C70" i="1" s="1"/>
  <c r="E72" i="6"/>
  <c r="E72" i="4"/>
  <c r="I69" i="1"/>
  <c r="J69" i="1"/>
  <c r="F72" i="4"/>
  <c r="F72" i="6"/>
  <c r="H72" i="4"/>
  <c r="H72" i="6"/>
  <c r="D72" i="6" l="1"/>
  <c r="D72" i="4"/>
  <c r="N70" i="1"/>
  <c r="D70" i="1"/>
  <c r="E70" i="1"/>
  <c r="A73" i="6"/>
  <c r="M70" i="1"/>
  <c r="A73" i="4"/>
  <c r="B73" i="6" l="1"/>
  <c r="C73" i="6" s="1"/>
  <c r="B73" i="4"/>
  <c r="C73" i="4" s="1"/>
  <c r="U73" i="6"/>
  <c r="O70" i="1"/>
  <c r="U73" i="4"/>
  <c r="F70" i="1" l="1"/>
  <c r="H70" i="1"/>
  <c r="T70" i="1"/>
  <c r="G70" i="1" s="1"/>
  <c r="P71" i="1" l="1"/>
  <c r="C71" i="1" s="1"/>
  <c r="E73" i="6"/>
  <c r="E73" i="4"/>
  <c r="J70" i="1"/>
  <c r="I70" i="1"/>
  <c r="F73" i="6"/>
  <c r="F73" i="4"/>
  <c r="H73" i="6"/>
  <c r="H73" i="4"/>
  <c r="D73" i="6" l="1"/>
  <c r="D73" i="4"/>
  <c r="E71" i="1"/>
  <c r="A74" i="6"/>
  <c r="N71" i="1"/>
  <c r="D71" i="1"/>
  <c r="M71" i="1"/>
  <c r="A74" i="4"/>
  <c r="O71" i="1" l="1"/>
  <c r="U74" i="4"/>
  <c r="U74" i="6"/>
  <c r="B74" i="4"/>
  <c r="C74" i="4" s="1"/>
  <c r="B74" i="6"/>
  <c r="C74" i="6" s="1"/>
  <c r="F71" i="1" l="1"/>
  <c r="T71" i="1"/>
  <c r="G71" i="1" s="1"/>
  <c r="H71" i="1"/>
  <c r="P72" i="1" l="1"/>
  <c r="C72" i="1" s="1"/>
  <c r="E74" i="6"/>
  <c r="E74" i="4"/>
  <c r="I71" i="1"/>
  <c r="J71" i="1"/>
  <c r="F74" i="6"/>
  <c r="F74" i="4"/>
  <c r="H74" i="6"/>
  <c r="H74" i="4"/>
  <c r="D74" i="6" l="1"/>
  <c r="D74" i="4"/>
  <c r="D72" i="1"/>
  <c r="M72" i="1"/>
  <c r="A75" i="6"/>
  <c r="A75" i="4"/>
  <c r="E72" i="1"/>
  <c r="N72" i="1"/>
  <c r="U75" i="6" l="1"/>
  <c r="O72" i="1"/>
  <c r="U75" i="4"/>
  <c r="B75" i="4"/>
  <c r="C75" i="4" s="1"/>
  <c r="B75" i="6"/>
  <c r="C75" i="6" s="1"/>
  <c r="F72" i="1" l="1"/>
  <c r="H72" i="1"/>
  <c r="T72" i="1"/>
  <c r="G72" i="1" s="1"/>
  <c r="P73" i="1" l="1"/>
  <c r="C73" i="1" s="1"/>
  <c r="E75" i="6"/>
  <c r="E75" i="4"/>
  <c r="J72" i="1"/>
  <c r="I72" i="1"/>
  <c r="F75" i="4"/>
  <c r="F75" i="6"/>
  <c r="H75" i="4"/>
  <c r="H75" i="6"/>
  <c r="D75" i="6" l="1"/>
  <c r="D75" i="4"/>
  <c r="N73" i="1"/>
  <c r="A76" i="6"/>
  <c r="D73" i="1"/>
  <c r="E73" i="1"/>
  <c r="M73" i="1"/>
  <c r="A76" i="4"/>
  <c r="U76" i="6" l="1"/>
  <c r="U76" i="4"/>
  <c r="O73" i="1"/>
  <c r="B76" i="6"/>
  <c r="C76" i="6" s="1"/>
  <c r="B76" i="4"/>
  <c r="C76" i="4" s="1"/>
  <c r="F73" i="1" l="1"/>
  <c r="T73" i="1"/>
  <c r="G73" i="1" s="1"/>
  <c r="H73" i="1"/>
  <c r="P74" i="1" l="1"/>
  <c r="C74" i="1" s="1"/>
  <c r="E76" i="6"/>
  <c r="E76" i="4"/>
  <c r="I73" i="1"/>
  <c r="J73" i="1"/>
  <c r="F76" i="6"/>
  <c r="F76" i="4"/>
  <c r="H76" i="6"/>
  <c r="H76" i="4"/>
  <c r="D76" i="6" l="1"/>
  <c r="D76" i="4"/>
  <c r="M74" i="1"/>
  <c r="D74" i="1"/>
  <c r="E74" i="1"/>
  <c r="N74" i="1"/>
  <c r="A77" i="4"/>
  <c r="A77" i="6"/>
  <c r="B77" i="6" l="1"/>
  <c r="C77" i="6" s="1"/>
  <c r="B77" i="4"/>
  <c r="C77" i="4" s="1"/>
  <c r="O74" i="1"/>
  <c r="U77" i="6"/>
  <c r="U77" i="4"/>
  <c r="F74" i="1" l="1"/>
  <c r="T74" i="1"/>
  <c r="G74" i="1" s="1"/>
  <c r="H74" i="1"/>
  <c r="P75" i="1" l="1"/>
  <c r="C75" i="1" s="1"/>
  <c r="E77" i="4"/>
  <c r="E77" i="6"/>
  <c r="I74" i="1"/>
  <c r="J74" i="1"/>
  <c r="F77" i="4"/>
  <c r="F77" i="6"/>
  <c r="H77" i="6"/>
  <c r="H77" i="4"/>
  <c r="D77" i="4" l="1"/>
  <c r="D77" i="6"/>
  <c r="N75" i="1"/>
  <c r="E75" i="1"/>
  <c r="D75" i="1"/>
  <c r="M75" i="1"/>
  <c r="A78" i="4"/>
  <c r="A78" i="6"/>
  <c r="O75" i="1" l="1"/>
  <c r="U78" i="4"/>
  <c r="U78" i="6"/>
  <c r="B78" i="4"/>
  <c r="C78" i="4" s="1"/>
  <c r="B78" i="6"/>
  <c r="C78" i="6" s="1"/>
  <c r="F75" i="1" l="1"/>
  <c r="T75" i="1"/>
  <c r="G75" i="1" s="1"/>
  <c r="H75" i="1"/>
  <c r="P76" i="1" l="1"/>
  <c r="C76" i="1" s="1"/>
  <c r="E78" i="4"/>
  <c r="E78" i="6"/>
  <c r="J75" i="1"/>
  <c r="I75" i="1"/>
  <c r="F78" i="6"/>
  <c r="F78" i="4"/>
  <c r="H78" i="4"/>
  <c r="H78" i="6"/>
  <c r="D78" i="6" l="1"/>
  <c r="D78" i="4"/>
  <c r="N76" i="1"/>
  <c r="D76" i="1"/>
  <c r="E76" i="1"/>
  <c r="A79" i="4"/>
  <c r="M76" i="1"/>
  <c r="A79" i="6"/>
  <c r="U79" i="4" l="1"/>
  <c r="O76" i="1"/>
  <c r="U79" i="6"/>
  <c r="B79" i="4"/>
  <c r="C79" i="4" s="1"/>
  <c r="B79" i="6"/>
  <c r="C79" i="6" s="1"/>
  <c r="F76" i="1" l="1"/>
  <c r="T76" i="1"/>
  <c r="G76" i="1" s="1"/>
  <c r="H76" i="1"/>
  <c r="P77" i="1" l="1"/>
  <c r="C77" i="1" s="1"/>
  <c r="E79" i="4"/>
  <c r="E79" i="6"/>
  <c r="J76" i="1"/>
  <c r="I76" i="1"/>
  <c r="F79" i="6"/>
  <c r="F79" i="4"/>
  <c r="H79" i="6"/>
  <c r="H79" i="4"/>
  <c r="D79" i="4" l="1"/>
  <c r="D79" i="6"/>
  <c r="E77" i="1"/>
  <c r="A80" i="4"/>
  <c r="D77" i="1"/>
  <c r="A80" i="6"/>
  <c r="B80" i="6" l="1"/>
  <c r="C80" i="6" s="1"/>
  <c r="B80" i="4"/>
  <c r="C80" i="4" s="1"/>
  <c r="O77" i="1"/>
  <c r="U80" i="6"/>
  <c r="U80" i="4"/>
  <c r="F77" i="1" l="1"/>
  <c r="T77" i="1"/>
  <c r="G77" i="1" s="1"/>
  <c r="H77" i="1"/>
  <c r="P78" i="1" l="1"/>
  <c r="C78" i="1" s="1"/>
  <c r="E80" i="4"/>
  <c r="E80" i="6"/>
  <c r="J77" i="1"/>
  <c r="I77" i="1"/>
  <c r="F80" i="6"/>
  <c r="F80" i="4"/>
  <c r="H80" i="4"/>
  <c r="H80" i="6"/>
  <c r="D80" i="6" l="1"/>
  <c r="D80" i="4"/>
  <c r="A81" i="6"/>
  <c r="A81" i="4"/>
  <c r="M77" i="1"/>
  <c r="N77" i="1"/>
  <c r="N78" i="1"/>
  <c r="M78" i="1"/>
  <c r="D78" i="1"/>
  <c r="E78" i="1"/>
  <c r="B81" i="4" l="1"/>
  <c r="B81" i="6"/>
  <c r="R81" i="6"/>
  <c r="R81" i="4"/>
  <c r="U81" i="6"/>
  <c r="O78" i="1"/>
  <c r="U81" i="4"/>
  <c r="F78" i="1" l="1"/>
  <c r="H78" i="1"/>
  <c r="T78" i="1"/>
  <c r="G78" i="1" s="1"/>
  <c r="P79" i="1" l="1"/>
  <c r="C79" i="1" s="1"/>
  <c r="M79" i="1" s="1"/>
  <c r="E81" i="6"/>
  <c r="E81" i="4"/>
  <c r="I78" i="1"/>
  <c r="J78" i="1"/>
  <c r="F81" i="6"/>
  <c r="F81" i="4"/>
  <c r="H81" i="6"/>
  <c r="H81" i="4"/>
  <c r="S81" i="6" l="1"/>
  <c r="D79" i="1"/>
  <c r="N79" i="1"/>
  <c r="E79" i="1"/>
  <c r="O79" i="1" s="1"/>
  <c r="S81" i="4"/>
  <c r="B82" i="4"/>
  <c r="C82" i="4" s="1"/>
  <c r="B82" i="6"/>
  <c r="C82" i="6" s="1"/>
  <c r="D81" i="4"/>
  <c r="D81" i="6"/>
  <c r="A82" i="4"/>
  <c r="A82" i="6"/>
  <c r="U82" i="4" l="1"/>
  <c r="U82" i="6"/>
  <c r="F79" i="1"/>
  <c r="T79" i="1"/>
  <c r="G79" i="1" s="1"/>
  <c r="H79" i="1"/>
  <c r="P80" i="1" l="1"/>
  <c r="C80" i="1" s="1"/>
  <c r="M80" i="1" s="1"/>
  <c r="E82" i="6"/>
  <c r="E82" i="4"/>
  <c r="I79" i="1"/>
  <c r="J79" i="1"/>
  <c r="F82" i="6"/>
  <c r="F82" i="4"/>
  <c r="H82" i="4"/>
  <c r="H82" i="6"/>
  <c r="N80" i="1" l="1"/>
  <c r="E80" i="1"/>
  <c r="O80" i="1" s="1"/>
  <c r="D80" i="1"/>
  <c r="B83" i="4"/>
  <c r="C83" i="4" s="1"/>
  <c r="B83" i="6"/>
  <c r="C83" i="6" s="1"/>
  <c r="D82" i="6"/>
  <c r="D82" i="4"/>
  <c r="A83" i="6"/>
  <c r="A83" i="4"/>
  <c r="U83" i="4" l="1"/>
  <c r="U83" i="6"/>
  <c r="F80" i="1"/>
  <c r="T80" i="1"/>
  <c r="G80" i="1" s="1"/>
  <c r="H80" i="1"/>
  <c r="P81" i="1" l="1"/>
  <c r="C81" i="1" s="1"/>
  <c r="E81" i="1" s="1"/>
  <c r="E83" i="4"/>
  <c r="E83" i="6"/>
  <c r="J80" i="1"/>
  <c r="I80" i="1"/>
  <c r="F83" i="6"/>
  <c r="F83" i="4"/>
  <c r="H83" i="6"/>
  <c r="H83" i="4"/>
  <c r="D81" i="1" l="1"/>
  <c r="N81" i="1"/>
  <c r="M81" i="1"/>
  <c r="B84" i="4"/>
  <c r="C84" i="4" s="1"/>
  <c r="B84" i="6"/>
  <c r="C84" i="6" s="1"/>
  <c r="D83" i="6"/>
  <c r="D83" i="4"/>
  <c r="A84" i="6"/>
  <c r="A84" i="4"/>
  <c r="U84" i="6"/>
  <c r="U84" i="4"/>
  <c r="O81" i="1"/>
  <c r="F81" i="1" l="1"/>
  <c r="T81" i="1"/>
  <c r="G81" i="1" s="1"/>
  <c r="H81" i="1"/>
  <c r="P82" i="1" l="1"/>
  <c r="C82" i="1" s="1"/>
  <c r="N82" i="1" s="1"/>
  <c r="E84" i="6"/>
  <c r="E84" i="4"/>
  <c r="I81" i="1"/>
  <c r="J81" i="1"/>
  <c r="F84" i="6"/>
  <c r="F84" i="4"/>
  <c r="H84" i="6"/>
  <c r="H84" i="4"/>
  <c r="M82" i="1" l="1"/>
  <c r="D82" i="1"/>
  <c r="E82" i="1"/>
  <c r="O82" i="1" s="1"/>
  <c r="D84" i="4"/>
  <c r="D84" i="6"/>
  <c r="B85" i="4"/>
  <c r="C85" i="4" s="1"/>
  <c r="B85" i="6"/>
  <c r="C85" i="6" s="1"/>
  <c r="A85" i="6"/>
  <c r="A85" i="4"/>
  <c r="U85" i="6" l="1"/>
  <c r="U85" i="4"/>
  <c r="F82" i="1"/>
  <c r="T82" i="1"/>
  <c r="G82" i="1" s="1"/>
  <c r="H82" i="1"/>
  <c r="P83" i="1" l="1"/>
  <c r="C83" i="1" s="1"/>
  <c r="N83" i="1" s="1"/>
  <c r="E85" i="4"/>
  <c r="E85" i="6"/>
  <c r="I82" i="1"/>
  <c r="J82" i="1"/>
  <c r="F85" i="6"/>
  <c r="F85" i="4"/>
  <c r="H85" i="6"/>
  <c r="H85" i="4"/>
  <c r="E83" i="1" l="1"/>
  <c r="U86" i="4" s="1"/>
  <c r="D83" i="1"/>
  <c r="M83" i="1"/>
  <c r="D85" i="6"/>
  <c r="D85" i="4"/>
  <c r="B86" i="4"/>
  <c r="C86" i="4" s="1"/>
  <c r="B86" i="6"/>
  <c r="C86" i="6" s="1"/>
  <c r="A86" i="4"/>
  <c r="A86" i="6"/>
  <c r="U86" i="6" l="1"/>
  <c r="O83" i="1"/>
  <c r="F83" i="1" s="1"/>
  <c r="T83" i="1" l="1"/>
  <c r="G83" i="1" s="1"/>
  <c r="P84" i="1" s="1"/>
  <c r="C84" i="1" s="1"/>
  <c r="H83" i="1"/>
  <c r="E86" i="6"/>
  <c r="E86" i="4"/>
  <c r="I83" i="1"/>
  <c r="J83" i="1"/>
  <c r="F86" i="4"/>
  <c r="F86" i="6"/>
  <c r="H86" i="4"/>
  <c r="H86" i="6"/>
  <c r="N84" i="1" l="1"/>
  <c r="M84" i="1"/>
  <c r="E84" i="1"/>
  <c r="U87" i="6" s="1"/>
  <c r="D84" i="1"/>
  <c r="B87" i="6"/>
  <c r="C87" i="6" s="1"/>
  <c r="B87" i="4"/>
  <c r="C87" i="4" s="1"/>
  <c r="D86" i="6"/>
  <c r="D86" i="4"/>
  <c r="A87" i="6"/>
  <c r="A87" i="4"/>
  <c r="O84" i="1" l="1"/>
  <c r="F84" i="1" s="1"/>
  <c r="U87" i="4"/>
  <c r="H84" i="1" l="1"/>
  <c r="T84" i="1"/>
  <c r="G84" i="1" s="1"/>
  <c r="P85" i="1" s="1"/>
  <c r="C85" i="1" s="1"/>
  <c r="N85" i="1" s="1"/>
  <c r="E87" i="6"/>
  <c r="E87" i="4"/>
  <c r="F87" i="6"/>
  <c r="F87" i="4"/>
  <c r="I84" i="1"/>
  <c r="J84" i="1"/>
  <c r="H87" i="6"/>
  <c r="H87" i="4"/>
  <c r="D85" i="1" l="1"/>
  <c r="E85" i="1"/>
  <c r="U88" i="6" s="1"/>
  <c r="M85" i="1"/>
  <c r="B88" i="4"/>
  <c r="C88" i="4" s="1"/>
  <c r="B88" i="6"/>
  <c r="C88" i="6" s="1"/>
  <c r="D87" i="4"/>
  <c r="D87" i="6"/>
  <c r="A88" i="6"/>
  <c r="A88" i="4"/>
  <c r="O85" i="1" l="1"/>
  <c r="F85" i="1" s="1"/>
  <c r="U88" i="4"/>
  <c r="T85" i="1" l="1"/>
  <c r="G85" i="1" s="1"/>
  <c r="P86" i="1" s="1"/>
  <c r="C86" i="1" s="1"/>
  <c r="H85" i="1"/>
  <c r="E88" i="4"/>
  <c r="E88" i="6"/>
  <c r="I85" i="1"/>
  <c r="J85" i="1"/>
  <c r="F88" i="6"/>
  <c r="F88" i="4"/>
  <c r="H88" i="6"/>
  <c r="H88" i="4"/>
  <c r="M86" i="1" l="1"/>
  <c r="N86" i="1"/>
  <c r="E86" i="1"/>
  <c r="O86" i="1" s="1"/>
  <c r="D86" i="1"/>
  <c r="D88" i="4"/>
  <c r="D88" i="6"/>
  <c r="B89" i="6"/>
  <c r="C89" i="6" s="1"/>
  <c r="B89" i="4"/>
  <c r="C89" i="4" s="1"/>
  <c r="A89" i="4"/>
  <c r="A89" i="6"/>
  <c r="U89" i="6" l="1"/>
  <c r="U89" i="4"/>
  <c r="F86" i="1"/>
  <c r="T86" i="1"/>
  <c r="G86" i="1" s="1"/>
  <c r="H86" i="1"/>
  <c r="P87" i="1" l="1"/>
  <c r="C87" i="1" s="1"/>
  <c r="M87" i="1" s="1"/>
  <c r="E89" i="4"/>
  <c r="E89" i="6"/>
  <c r="J86" i="1"/>
  <c r="I86" i="1"/>
  <c r="F89" i="6"/>
  <c r="F89" i="4"/>
  <c r="H89" i="6"/>
  <c r="H89" i="4"/>
  <c r="D87" i="1" l="1"/>
  <c r="E87" i="1"/>
  <c r="U90" i="4" s="1"/>
  <c r="N87" i="1"/>
  <c r="B90" i="4"/>
  <c r="C90" i="4" s="1"/>
  <c r="B90" i="6"/>
  <c r="C90" i="6" s="1"/>
  <c r="D89" i="4"/>
  <c r="D89" i="6"/>
  <c r="A90" i="6"/>
  <c r="A90" i="4"/>
  <c r="O87" i="1" l="1"/>
  <c r="F87" i="1" s="1"/>
  <c r="U90" i="6"/>
  <c r="T87" i="1" l="1"/>
  <c r="G87" i="1" s="1"/>
  <c r="P88" i="1" s="1"/>
  <c r="C88" i="1" s="1"/>
  <c r="D88" i="1" s="1"/>
  <c r="H87" i="1"/>
  <c r="E90" i="6"/>
  <c r="E90" i="4"/>
  <c r="I87" i="1"/>
  <c r="J87" i="1"/>
  <c r="F90" i="4"/>
  <c r="F90" i="6"/>
  <c r="H90" i="4"/>
  <c r="H90" i="6"/>
  <c r="E88" i="1" l="1"/>
  <c r="U91" i="6" s="1"/>
  <c r="M88" i="1"/>
  <c r="N88" i="1"/>
  <c r="D90" i="6"/>
  <c r="D90" i="4"/>
  <c r="B91" i="6"/>
  <c r="C91" i="6" s="1"/>
  <c r="B91" i="4"/>
  <c r="C91" i="4" s="1"/>
  <c r="A91" i="6"/>
  <c r="A91" i="4"/>
  <c r="U91" i="4" l="1"/>
  <c r="O88" i="1"/>
  <c r="F88" i="1" s="1"/>
  <c r="T88" i="1" l="1"/>
  <c r="G88" i="1"/>
  <c r="P89" i="1" s="1"/>
  <c r="C89" i="1" s="1"/>
  <c r="H88" i="1"/>
  <c r="J88" i="1"/>
  <c r="D91" i="6"/>
  <c r="D91" i="4"/>
  <c r="F91" i="4"/>
  <c r="F91" i="6"/>
  <c r="E91" i="6"/>
  <c r="E91" i="4"/>
  <c r="I88" i="1"/>
  <c r="H91" i="6"/>
  <c r="H91" i="4"/>
  <c r="A92" i="4" l="1"/>
  <c r="A92" i="6"/>
  <c r="E89" i="1"/>
  <c r="U92" i="6" s="1"/>
  <c r="M89" i="1"/>
  <c r="D89" i="1"/>
  <c r="N89" i="1"/>
  <c r="B92" i="4" l="1"/>
  <c r="C92" i="4" s="1"/>
  <c r="B92" i="6"/>
  <c r="C92" i="6" s="1"/>
  <c r="O89" i="1"/>
  <c r="H89" i="1" s="1"/>
  <c r="U92" i="4"/>
  <c r="T89" i="1" l="1"/>
  <c r="G89" i="1" s="1"/>
  <c r="P90" i="1" s="1"/>
  <c r="C90" i="1" s="1"/>
  <c r="F89" i="1"/>
  <c r="E92" i="6"/>
  <c r="E92" i="4"/>
  <c r="J89" i="1"/>
  <c r="I89" i="1"/>
  <c r="F92" i="4"/>
  <c r="F92" i="6"/>
  <c r="H92" i="6"/>
  <c r="H92" i="4"/>
  <c r="N90" i="1" l="1"/>
  <c r="M90" i="1"/>
  <c r="E90" i="1"/>
  <c r="U93" i="6" s="1"/>
  <c r="D90" i="1"/>
  <c r="B93" i="6" s="1"/>
  <c r="C93" i="6" s="1"/>
  <c r="D92" i="4"/>
  <c r="D92" i="6"/>
  <c r="A93" i="6"/>
  <c r="A93" i="4"/>
  <c r="B93" i="4" l="1"/>
  <c r="C93" i="4" s="1"/>
  <c r="U93" i="4"/>
  <c r="O90" i="1"/>
  <c r="F90" i="1" s="1"/>
  <c r="T90" i="1" l="1"/>
  <c r="G90" i="1" s="1"/>
  <c r="P91" i="1" s="1"/>
  <c r="C91" i="1" s="1"/>
  <c r="M91" i="1" s="1"/>
  <c r="H90" i="1"/>
  <c r="E93" i="6"/>
  <c r="E93" i="4"/>
  <c r="I90" i="1"/>
  <c r="J90" i="1"/>
  <c r="F93" i="4"/>
  <c r="F93" i="6"/>
  <c r="H93" i="4"/>
  <c r="H93" i="6"/>
  <c r="N91" i="1" l="1"/>
  <c r="E91" i="1"/>
  <c r="U94" i="4" s="1"/>
  <c r="D91" i="1"/>
  <c r="B94" i="4"/>
  <c r="C94" i="4" s="1"/>
  <c r="B94" i="6"/>
  <c r="C94" i="6" s="1"/>
  <c r="D93" i="6"/>
  <c r="D93" i="4"/>
  <c r="A94" i="4"/>
  <c r="A94" i="6"/>
  <c r="O91" i="1" l="1"/>
  <c r="F91" i="1" s="1"/>
  <c r="U94" i="6"/>
  <c r="T91" i="1" l="1"/>
  <c r="G91" i="1" s="1"/>
  <c r="P92" i="1" s="1"/>
  <c r="C92" i="1" s="1"/>
  <c r="M92" i="1" s="1"/>
  <c r="H91" i="1"/>
  <c r="E94" i="4"/>
  <c r="E94" i="6"/>
  <c r="I91" i="1"/>
  <c r="J91" i="1"/>
  <c r="F94" i="4"/>
  <c r="F94" i="6"/>
  <c r="H94" i="6"/>
  <c r="H94" i="4"/>
  <c r="D92" i="1" l="1"/>
  <c r="N92" i="1"/>
  <c r="E92" i="1"/>
  <c r="U95" i="6" s="1"/>
  <c r="B95" i="6"/>
  <c r="C95" i="6" s="1"/>
  <c r="B95" i="4"/>
  <c r="C95" i="4" s="1"/>
  <c r="D94" i="6"/>
  <c r="D94" i="4"/>
  <c r="A95" i="4"/>
  <c r="A95" i="6"/>
  <c r="O92" i="1" l="1"/>
  <c r="H92" i="1" s="1"/>
  <c r="U95" i="4"/>
  <c r="T92" i="1" l="1"/>
  <c r="G92" i="1" s="1"/>
  <c r="P93" i="1" s="1"/>
  <c r="C93" i="1" s="1"/>
  <c r="E93" i="1" s="1"/>
  <c r="F92" i="1"/>
  <c r="E95" i="6"/>
  <c r="E95" i="4"/>
  <c r="J92" i="1"/>
  <c r="I92" i="1"/>
  <c r="F95" i="6"/>
  <c r="F95" i="4"/>
  <c r="H95" i="4"/>
  <c r="H95" i="6"/>
  <c r="M93" i="1" l="1"/>
  <c r="N93" i="1"/>
  <c r="D93" i="1"/>
  <c r="B96" i="4"/>
  <c r="C96" i="4" s="1"/>
  <c r="B96" i="6"/>
  <c r="C96" i="6" s="1"/>
  <c r="D95" i="4"/>
  <c r="D95" i="6"/>
  <c r="A96" i="6"/>
  <c r="A96" i="4"/>
  <c r="U96" i="6"/>
  <c r="U96" i="4"/>
  <c r="O93" i="1"/>
  <c r="F93" i="1" l="1"/>
  <c r="T93" i="1"/>
  <c r="G93" i="1" s="1"/>
  <c r="H93" i="1"/>
  <c r="P94" i="1" l="1"/>
  <c r="C94" i="1" s="1"/>
  <c r="M94" i="1" s="1"/>
  <c r="E96" i="4"/>
  <c r="E96" i="6"/>
  <c r="J93" i="1"/>
  <c r="I93" i="1"/>
  <c r="F96" i="4"/>
  <c r="F96" i="6"/>
  <c r="H96" i="6"/>
  <c r="H96" i="4"/>
  <c r="N94" i="1" l="1"/>
  <c r="D94" i="1"/>
  <c r="E94" i="1"/>
  <c r="U97" i="6" s="1"/>
  <c r="B97" i="4"/>
  <c r="C97" i="4" s="1"/>
  <c r="B97" i="6"/>
  <c r="C97" i="6" s="1"/>
  <c r="D96" i="4"/>
  <c r="D96" i="6"/>
  <c r="A97" i="4"/>
  <c r="A97" i="6"/>
  <c r="O94" i="1" l="1"/>
  <c r="F94" i="1" s="1"/>
  <c r="U97" i="4"/>
  <c r="T94" i="1" l="1"/>
  <c r="G94" i="1" s="1"/>
  <c r="P95" i="1" s="1"/>
  <c r="C95" i="1" s="1"/>
  <c r="E95" i="1" s="1"/>
  <c r="H94" i="1"/>
  <c r="E97" i="4"/>
  <c r="E97" i="6"/>
  <c r="I94" i="1"/>
  <c r="J94" i="1"/>
  <c r="F97" i="4"/>
  <c r="F97" i="6"/>
  <c r="H97" i="4"/>
  <c r="H97" i="6"/>
  <c r="D95" i="1" l="1"/>
  <c r="D97" i="6"/>
  <c r="D97" i="4"/>
  <c r="B98" i="6"/>
  <c r="C98" i="6" s="1"/>
  <c r="B98" i="4"/>
  <c r="C98" i="4" s="1"/>
  <c r="A98" i="6"/>
  <c r="A98" i="4"/>
  <c r="O95" i="1"/>
  <c r="U98" i="6"/>
  <c r="U98" i="4"/>
  <c r="F95" i="1" l="1"/>
  <c r="T95" i="1"/>
  <c r="G95" i="1" s="1"/>
  <c r="H95" i="1"/>
  <c r="P96" i="1" l="1"/>
  <c r="C96" i="1" s="1"/>
  <c r="E96" i="1" s="1"/>
  <c r="E98" i="4"/>
  <c r="E98" i="6"/>
  <c r="J95" i="1"/>
  <c r="I95" i="1"/>
  <c r="F98" i="4"/>
  <c r="F98" i="6"/>
  <c r="H98" i="4"/>
  <c r="H98" i="6"/>
  <c r="N96" i="1" l="1"/>
  <c r="M96" i="1"/>
  <c r="D96" i="1"/>
  <c r="M95" i="1"/>
  <c r="N95" i="1"/>
  <c r="B99" i="6"/>
  <c r="B99" i="4"/>
  <c r="D98" i="4"/>
  <c r="R99" i="4" s="1"/>
  <c r="D98" i="6"/>
  <c r="R99" i="6" s="1"/>
  <c r="A99" i="4"/>
  <c r="A99" i="6"/>
  <c r="U99" i="6"/>
  <c r="U99" i="4"/>
  <c r="O96" i="1"/>
  <c r="F96" i="1" l="1"/>
  <c r="T96" i="1"/>
  <c r="H96" i="1"/>
  <c r="G96" i="1"/>
  <c r="J96" i="1" s="1"/>
  <c r="D99" i="6" l="1"/>
  <c r="D99" i="4"/>
  <c r="P97" i="1"/>
  <c r="C97" i="1" s="1"/>
  <c r="D97" i="1" s="1"/>
  <c r="E99" i="4"/>
  <c r="E99" i="6"/>
  <c r="I96" i="1"/>
  <c r="F99" i="6"/>
  <c r="F99" i="4"/>
  <c r="H99" i="6"/>
  <c r="H99" i="4"/>
  <c r="M97" i="1" l="1"/>
  <c r="S99" i="4"/>
  <c r="S99" i="6"/>
  <c r="B100" i="4"/>
  <c r="C100" i="4" s="1"/>
  <c r="B100" i="6"/>
  <c r="C100" i="6" s="1"/>
  <c r="A100" i="4"/>
  <c r="A100" i="6"/>
  <c r="N97" i="1"/>
  <c r="E97" i="1"/>
  <c r="U100" i="6" s="1"/>
  <c r="O97" i="1" l="1"/>
  <c r="F97" i="1" s="1"/>
  <c r="U100" i="4"/>
  <c r="T97" i="1" l="1"/>
  <c r="G97" i="1" s="1"/>
  <c r="P98" i="1" s="1"/>
  <c r="C98" i="1" s="1"/>
  <c r="H97" i="1"/>
  <c r="I97" i="1" s="1"/>
  <c r="E100" i="6"/>
  <c r="E100" i="4"/>
  <c r="J97" i="1"/>
  <c r="F100" i="4"/>
  <c r="F100" i="6"/>
  <c r="H100" i="4"/>
  <c r="H100" i="6"/>
  <c r="E98" i="1" l="1"/>
  <c r="U101" i="4" s="1"/>
  <c r="N98" i="1"/>
  <c r="M98" i="1"/>
  <c r="D98" i="1"/>
  <c r="B101" i="6"/>
  <c r="C101" i="6" s="1"/>
  <c r="B101" i="4"/>
  <c r="C101" i="4" s="1"/>
  <c r="D100" i="4"/>
  <c r="D100" i="6"/>
  <c r="A101" i="6"/>
  <c r="A101" i="4"/>
  <c r="U101" i="6" l="1"/>
  <c r="O98" i="1"/>
  <c r="H98" i="1" s="1"/>
  <c r="T98" i="1" l="1"/>
  <c r="G98" i="1" s="1"/>
  <c r="P99" i="1" s="1"/>
  <c r="C99" i="1" s="1"/>
  <c r="F98" i="1"/>
  <c r="E101" i="6"/>
  <c r="E101" i="4"/>
  <c r="I98" i="1"/>
  <c r="J98" i="1"/>
  <c r="F101" i="6"/>
  <c r="F101" i="4"/>
  <c r="H101" i="6"/>
  <c r="H101" i="4"/>
  <c r="E99" i="1" l="1"/>
  <c r="U102" i="6" s="1"/>
  <c r="N99" i="1"/>
  <c r="M99" i="1"/>
  <c r="D99" i="1"/>
  <c r="B102" i="4"/>
  <c r="C102" i="4" s="1"/>
  <c r="B102" i="6"/>
  <c r="C102" i="6" s="1"/>
  <c r="D101" i="4"/>
  <c r="D101" i="6"/>
  <c r="A102" i="6"/>
  <c r="A102" i="4"/>
  <c r="O99" i="1" l="1"/>
  <c r="H99" i="1" s="1"/>
  <c r="U102" i="4"/>
  <c r="T99" i="1" l="1"/>
  <c r="G99" i="1" s="1"/>
  <c r="P100" i="1" s="1"/>
  <c r="C100" i="1" s="1"/>
  <c r="F99" i="1"/>
  <c r="E102" i="6"/>
  <c r="E102" i="4"/>
  <c r="J99" i="1"/>
  <c r="I99" i="1"/>
  <c r="F102" i="4"/>
  <c r="F102" i="6"/>
  <c r="H102" i="4"/>
  <c r="H102" i="6"/>
  <c r="M100" i="1" l="1"/>
  <c r="D100" i="1"/>
  <c r="N100" i="1"/>
  <c r="E100" i="1"/>
  <c r="U103" i="6" s="1"/>
  <c r="B103" i="6"/>
  <c r="C103" i="6" s="1"/>
  <c r="B103" i="4"/>
  <c r="C103" i="4" s="1"/>
  <c r="D102" i="6"/>
  <c r="D102" i="4"/>
  <c r="A103" i="6"/>
  <c r="A103" i="4"/>
  <c r="O100" i="1" l="1"/>
  <c r="T100" i="1" s="1"/>
  <c r="G100" i="1" s="1"/>
  <c r="U103" i="4"/>
  <c r="H100" i="1" l="1"/>
  <c r="F100" i="1"/>
  <c r="P101" i="1"/>
  <c r="C101" i="1" s="1"/>
  <c r="N101" i="1" s="1"/>
  <c r="E103" i="6"/>
  <c r="E103" i="4"/>
  <c r="I100" i="1"/>
  <c r="J100" i="1"/>
  <c r="F103" i="6"/>
  <c r="F103" i="4"/>
  <c r="H103" i="4"/>
  <c r="H103" i="6"/>
  <c r="M101" i="1" l="1"/>
  <c r="D101" i="1"/>
  <c r="E101" i="1"/>
  <c r="U104" i="6" s="1"/>
  <c r="B104" i="6"/>
  <c r="C104" i="6" s="1"/>
  <c r="B104" i="4"/>
  <c r="C104" i="4" s="1"/>
  <c r="D103" i="6"/>
  <c r="D103" i="4"/>
  <c r="A104" i="6"/>
  <c r="A104" i="4"/>
  <c r="O101" i="1" l="1"/>
  <c r="F101" i="1" s="1"/>
  <c r="U104" i="4"/>
  <c r="T101" i="1" l="1"/>
  <c r="G101" i="1" s="1"/>
  <c r="P102" i="1" s="1"/>
  <c r="C102" i="1" s="1"/>
  <c r="M102" i="1" s="1"/>
  <c r="H101" i="1"/>
  <c r="E104" i="6"/>
  <c r="E104" i="4"/>
  <c r="I101" i="1"/>
  <c r="J101" i="1"/>
  <c r="F104" i="4"/>
  <c r="F104" i="6"/>
  <c r="H104" i="4"/>
  <c r="H104" i="6"/>
  <c r="N102" i="1" l="1"/>
  <c r="E102" i="1"/>
  <c r="U105" i="4" s="1"/>
  <c r="D102" i="1"/>
  <c r="B105" i="6"/>
  <c r="C105" i="6" s="1"/>
  <c r="B105" i="4"/>
  <c r="C105" i="4" s="1"/>
  <c r="D104" i="4"/>
  <c r="D104" i="6"/>
  <c r="A105" i="4"/>
  <c r="A105" i="6"/>
  <c r="U105" i="6" l="1"/>
  <c r="O102" i="1"/>
  <c r="F102" i="1" s="1"/>
  <c r="T102" i="1" l="1"/>
  <c r="G102" i="1" s="1"/>
  <c r="P103" i="1" s="1"/>
  <c r="C103" i="1" s="1"/>
  <c r="N103" i="1" s="1"/>
  <c r="H102" i="1"/>
  <c r="E105" i="4"/>
  <c r="E105" i="6"/>
  <c r="I102" i="1"/>
  <c r="J102" i="1"/>
  <c r="F105" i="4"/>
  <c r="F105" i="6"/>
  <c r="H105" i="6"/>
  <c r="H105" i="4"/>
  <c r="M103" i="1" l="1"/>
  <c r="E103" i="1"/>
  <c r="O103" i="1" s="1"/>
  <c r="D103" i="1"/>
  <c r="B106" i="4"/>
  <c r="C106" i="4" s="1"/>
  <c r="B106" i="6"/>
  <c r="C106" i="6" s="1"/>
  <c r="D105" i="6"/>
  <c r="D105" i="4"/>
  <c r="A106" i="4"/>
  <c r="A106" i="6"/>
  <c r="U106" i="6" l="1"/>
  <c r="U106" i="4"/>
  <c r="F103" i="1"/>
  <c r="T103" i="1"/>
  <c r="G103" i="1"/>
  <c r="H103" i="1"/>
  <c r="F106" i="6" l="1"/>
  <c r="F106" i="4"/>
  <c r="P104" i="1"/>
  <c r="C104" i="1" s="1"/>
  <c r="N104" i="1" s="1"/>
  <c r="E106" i="4"/>
  <c r="E106" i="6"/>
  <c r="J103" i="1"/>
  <c r="I103" i="1"/>
  <c r="H106" i="4"/>
  <c r="H106" i="6"/>
  <c r="D104" i="1" l="1"/>
  <c r="M104" i="1"/>
  <c r="D106" i="6"/>
  <c r="D106" i="4"/>
  <c r="A107" i="6"/>
  <c r="A107" i="4"/>
  <c r="B107" i="4"/>
  <c r="C107" i="4" s="1"/>
  <c r="B107" i="6"/>
  <c r="C107" i="6" s="1"/>
  <c r="E104" i="1"/>
  <c r="O104" i="1" s="1"/>
  <c r="U107" i="4" l="1"/>
  <c r="U107" i="6"/>
  <c r="F104" i="1"/>
  <c r="H104" i="1"/>
  <c r="T104" i="1"/>
  <c r="G104" i="1" s="1"/>
  <c r="P105" i="1" l="1"/>
  <c r="C105" i="1" s="1"/>
  <c r="N105" i="1" s="1"/>
  <c r="E107" i="4"/>
  <c r="E107" i="6"/>
  <c r="I104" i="1"/>
  <c r="J104" i="1"/>
  <c r="F107" i="6"/>
  <c r="F107" i="4"/>
  <c r="H107" i="6"/>
  <c r="H107" i="4"/>
  <c r="E105" i="1" l="1"/>
  <c r="U108" i="4" s="1"/>
  <c r="M105" i="1"/>
  <c r="D105" i="1"/>
  <c r="B108" i="6"/>
  <c r="C108" i="6" s="1"/>
  <c r="B108" i="4"/>
  <c r="C108" i="4" s="1"/>
  <c r="D107" i="4"/>
  <c r="D107" i="6"/>
  <c r="A108" i="6"/>
  <c r="A108" i="4"/>
  <c r="U108" i="6" l="1"/>
  <c r="O105" i="1"/>
  <c r="F105" i="1" s="1"/>
  <c r="G105" i="1" l="1"/>
  <c r="P106" i="1" s="1"/>
  <c r="C106" i="1" s="1"/>
  <c r="N106" i="1" s="1"/>
  <c r="H105" i="1"/>
  <c r="T105" i="1"/>
  <c r="E108" i="4"/>
  <c r="E108" i="6"/>
  <c r="I105" i="1"/>
  <c r="F108" i="4"/>
  <c r="F108" i="6"/>
  <c r="J105" i="1"/>
  <c r="H108" i="4"/>
  <c r="H108" i="6"/>
  <c r="M106" i="1" l="1"/>
  <c r="D106" i="1"/>
  <c r="E106" i="1"/>
  <c r="U109" i="4" s="1"/>
  <c r="B109" i="6"/>
  <c r="C109" i="6" s="1"/>
  <c r="B109" i="4"/>
  <c r="C109" i="4" s="1"/>
  <c r="D108" i="4"/>
  <c r="D108" i="6"/>
  <c r="A109" i="4"/>
  <c r="A109" i="6"/>
  <c r="O106" i="1" l="1"/>
  <c r="F106" i="1" s="1"/>
  <c r="U109" i="6"/>
  <c r="T106" i="1" l="1"/>
  <c r="G106" i="1"/>
  <c r="P107" i="1" s="1"/>
  <c r="C107" i="1" s="1"/>
  <c r="E107" i="1" s="1"/>
  <c r="H106" i="1"/>
  <c r="I106" i="1"/>
  <c r="F109" i="4"/>
  <c r="F109" i="6"/>
  <c r="J106" i="1"/>
  <c r="E109" i="4"/>
  <c r="E109" i="6"/>
  <c r="H109" i="6"/>
  <c r="H109" i="4"/>
  <c r="D107" i="1" l="1"/>
  <c r="N107" i="1"/>
  <c r="B110" i="4"/>
  <c r="C110" i="4" s="1"/>
  <c r="B110" i="6"/>
  <c r="C110" i="6" s="1"/>
  <c r="D109" i="6"/>
  <c r="D109" i="4"/>
  <c r="M107" i="1"/>
  <c r="A110" i="6"/>
  <c r="A110" i="4"/>
  <c r="U110" i="6"/>
  <c r="U110" i="4"/>
  <c r="O107" i="1"/>
  <c r="F107" i="1" l="1"/>
  <c r="H107" i="1"/>
  <c r="T107" i="1"/>
  <c r="G107" i="1" s="1"/>
  <c r="P108" i="1" l="1"/>
  <c r="C108" i="1" s="1"/>
  <c r="M108" i="1" s="1"/>
  <c r="E110" i="4"/>
  <c r="E110" i="6"/>
  <c r="J107" i="1"/>
  <c r="I107" i="1"/>
  <c r="F110" i="6"/>
  <c r="F110" i="4"/>
  <c r="H110" i="4"/>
  <c r="H110" i="6"/>
  <c r="N108" i="1" l="1"/>
  <c r="E108" i="1"/>
  <c r="O108" i="1" s="1"/>
  <c r="D108" i="1"/>
  <c r="B111" i="6"/>
  <c r="C111" i="6" s="1"/>
  <c r="B111" i="4"/>
  <c r="C111" i="4" s="1"/>
  <c r="D110" i="4"/>
  <c r="D110" i="6"/>
  <c r="A111" i="4"/>
  <c r="A111" i="6"/>
  <c r="U111" i="6" l="1"/>
  <c r="U111" i="4"/>
  <c r="F108" i="1"/>
  <c r="H108" i="1"/>
  <c r="T108" i="1"/>
  <c r="G108" i="1" s="1"/>
  <c r="P109" i="1" l="1"/>
  <c r="C109" i="1" s="1"/>
  <c r="M109" i="1" s="1"/>
  <c r="E111" i="4"/>
  <c r="E111" i="6"/>
  <c r="I108" i="1"/>
  <c r="J108" i="1"/>
  <c r="F111" i="6"/>
  <c r="F111" i="4"/>
  <c r="H111" i="6"/>
  <c r="H111" i="4"/>
  <c r="N109" i="1" l="1"/>
  <c r="E109" i="1"/>
  <c r="U112" i="6" s="1"/>
  <c r="D109" i="1"/>
  <c r="B112" i="6"/>
  <c r="C112" i="6" s="1"/>
  <c r="B112" i="4"/>
  <c r="C112" i="4" s="1"/>
  <c r="D111" i="4"/>
  <c r="D111" i="6"/>
  <c r="A112" i="6"/>
  <c r="A112" i="4"/>
  <c r="O109" i="1" l="1"/>
  <c r="T109" i="1" s="1"/>
  <c r="U112" i="4"/>
  <c r="G109" i="1" l="1"/>
  <c r="P110" i="1" s="1"/>
  <c r="C110" i="1" s="1"/>
  <c r="M110" i="1" s="1"/>
  <c r="F109" i="1"/>
  <c r="H109" i="1"/>
  <c r="E112" i="6"/>
  <c r="E112" i="4"/>
  <c r="I109" i="1"/>
  <c r="F112" i="4"/>
  <c r="F112" i="6"/>
  <c r="J109" i="1"/>
  <c r="H112" i="4"/>
  <c r="H112" i="6"/>
  <c r="N110" i="1" l="1"/>
  <c r="D110" i="1"/>
  <c r="E110" i="1"/>
  <c r="O110" i="1" s="1"/>
  <c r="B113" i="6"/>
  <c r="C113" i="6" s="1"/>
  <c r="B113" i="4"/>
  <c r="C113" i="4" s="1"/>
  <c r="D112" i="4"/>
  <c r="D112" i="6"/>
  <c r="A113" i="6"/>
  <c r="A113" i="4"/>
  <c r="U113" i="4" l="1"/>
  <c r="U113" i="6"/>
  <c r="F110" i="1"/>
  <c r="H110" i="1"/>
  <c r="T110" i="1"/>
  <c r="G110" i="1" s="1"/>
  <c r="P111" i="1" l="1"/>
  <c r="C111" i="1" s="1"/>
  <c r="N111" i="1" s="1"/>
  <c r="E113" i="6"/>
  <c r="E113" i="4"/>
  <c r="J110" i="1"/>
  <c r="I110" i="1"/>
  <c r="F113" i="6"/>
  <c r="F113" i="4"/>
  <c r="H113" i="6"/>
  <c r="H113" i="4"/>
  <c r="M111" i="1" l="1"/>
  <c r="D111" i="1"/>
  <c r="E111" i="1"/>
  <c r="O111" i="1" s="1"/>
  <c r="B114" i="4"/>
  <c r="C114" i="4" s="1"/>
  <c r="B114" i="6"/>
  <c r="C114" i="6" s="1"/>
  <c r="D113" i="4"/>
  <c r="D113" i="6"/>
  <c r="A114" i="4"/>
  <c r="A114" i="6"/>
  <c r="U114" i="4" l="1"/>
  <c r="U114" i="6"/>
  <c r="F111" i="1"/>
  <c r="T111" i="1"/>
  <c r="H111" i="1"/>
  <c r="G111" i="1"/>
  <c r="I111" i="1" l="1"/>
  <c r="F114" i="4"/>
  <c r="F114" i="6"/>
  <c r="P112" i="1"/>
  <c r="C112" i="1" s="1"/>
  <c r="M112" i="1" s="1"/>
  <c r="E114" i="4"/>
  <c r="E114" i="6"/>
  <c r="J111" i="1"/>
  <c r="H114" i="6"/>
  <c r="H114" i="4"/>
  <c r="N112" i="1" l="1"/>
  <c r="D112" i="1"/>
  <c r="B115" i="6" s="1"/>
  <c r="C115" i="6" s="1"/>
  <c r="E112" i="1"/>
  <c r="U115" i="6" s="1"/>
  <c r="D114" i="4"/>
  <c r="D114" i="6"/>
  <c r="B115" i="4"/>
  <c r="C115" i="4" s="1"/>
  <c r="A115" i="6"/>
  <c r="A115" i="4"/>
  <c r="O112" i="1" l="1"/>
  <c r="H112" i="1" s="1"/>
  <c r="U115" i="4"/>
  <c r="T112" i="1" l="1"/>
  <c r="G112" i="1" s="1"/>
  <c r="P113" i="1" s="1"/>
  <c r="C113" i="1" s="1"/>
  <c r="F112" i="1"/>
  <c r="E115" i="4"/>
  <c r="E115" i="6"/>
  <c r="I112" i="1"/>
  <c r="J112" i="1"/>
  <c r="F115" i="6"/>
  <c r="F115" i="4"/>
  <c r="H115" i="4"/>
  <c r="H115" i="6"/>
  <c r="M113" i="1" l="1"/>
  <c r="E113" i="1"/>
  <c r="U116" i="6" s="1"/>
  <c r="D113" i="1"/>
  <c r="N113" i="1"/>
  <c r="B116" i="6"/>
  <c r="C116" i="6" s="1"/>
  <c r="B116" i="4"/>
  <c r="C116" i="4" s="1"/>
  <c r="D115" i="4"/>
  <c r="D115" i="6"/>
  <c r="A116" i="6"/>
  <c r="A116" i="4"/>
  <c r="O113" i="1" l="1"/>
  <c r="F113" i="1" s="1"/>
  <c r="U116" i="4"/>
  <c r="H113" i="1" l="1"/>
  <c r="T113" i="1"/>
  <c r="G113" i="1" s="1"/>
  <c r="P114" i="1" s="1"/>
  <c r="C114" i="1" s="1"/>
  <c r="E114" i="1" s="1"/>
  <c r="E116" i="6"/>
  <c r="E116" i="4"/>
  <c r="I113" i="1"/>
  <c r="J113" i="1"/>
  <c r="F116" i="4"/>
  <c r="F116" i="6"/>
  <c r="H116" i="6"/>
  <c r="H116" i="4"/>
  <c r="N114" i="1" l="1"/>
  <c r="M114" i="1"/>
  <c r="D114" i="1"/>
  <c r="B117" i="4"/>
  <c r="C117" i="4" s="1"/>
  <c r="B117" i="6"/>
  <c r="C117" i="6" s="1"/>
  <c r="D116" i="4"/>
  <c r="D116" i="6"/>
  <c r="A117" i="6"/>
  <c r="A117" i="4"/>
  <c r="O114" i="1"/>
  <c r="U117" i="6"/>
  <c r="U117" i="4"/>
  <c r="F114" i="1" l="1"/>
  <c r="H114" i="1"/>
  <c r="T114" i="1"/>
  <c r="G114" i="1" s="1"/>
  <c r="P115" i="1" l="1"/>
  <c r="C115" i="1" s="1"/>
  <c r="M115" i="1" s="1"/>
  <c r="E117" i="6"/>
  <c r="E117" i="4"/>
  <c r="J114" i="1"/>
  <c r="I114" i="1"/>
  <c r="F117" i="6"/>
  <c r="F117" i="4"/>
  <c r="H117" i="4"/>
  <c r="H117" i="6"/>
  <c r="N115" i="1" l="1"/>
  <c r="E115" i="1"/>
  <c r="U118" i="4" s="1"/>
  <c r="D115" i="1"/>
  <c r="B118" i="6"/>
  <c r="C118" i="6" s="1"/>
  <c r="B118" i="4"/>
  <c r="C118" i="4" s="1"/>
  <c r="D117" i="6"/>
  <c r="D117" i="4"/>
  <c r="A118" i="4"/>
  <c r="A118" i="6"/>
  <c r="U118" i="6" l="1"/>
  <c r="O115" i="1"/>
  <c r="F115" i="1" s="1"/>
  <c r="H115" i="1" l="1"/>
  <c r="T115" i="1"/>
  <c r="G115" i="1" s="1"/>
  <c r="F118" i="4"/>
  <c r="F118" i="6"/>
  <c r="H118" i="6"/>
  <c r="H118" i="4"/>
  <c r="E118" i="4" l="1"/>
  <c r="J115" i="1"/>
  <c r="I115" i="1"/>
  <c r="E118" i="6"/>
  <c r="P116" i="1"/>
  <c r="C116" i="1" s="1"/>
  <c r="E116" i="1" s="1"/>
  <c r="O116" i="1" s="1"/>
  <c r="D118" i="6"/>
  <c r="D118" i="4"/>
  <c r="A119" i="4"/>
  <c r="A119" i="6"/>
  <c r="D116" i="1" l="1"/>
  <c r="B119" i="6" s="1"/>
  <c r="C119" i="6" s="1"/>
  <c r="U119" i="6"/>
  <c r="B119" i="4"/>
  <c r="C119" i="4" s="1"/>
  <c r="U119" i="4"/>
  <c r="M116" i="1"/>
  <c r="N116" i="1"/>
  <c r="F116" i="1"/>
  <c r="H116" i="1"/>
  <c r="T116" i="1"/>
  <c r="G116" i="1" s="1"/>
  <c r="P117" i="1" l="1"/>
  <c r="C117" i="1" s="1"/>
  <c r="M117" i="1" s="1"/>
  <c r="E119" i="4"/>
  <c r="E119" i="6"/>
  <c r="J116" i="1"/>
  <c r="I116" i="1"/>
  <c r="F119" i="4"/>
  <c r="F119" i="6"/>
  <c r="H119" i="6"/>
  <c r="H119" i="4"/>
  <c r="D117" i="1" l="1"/>
  <c r="E117" i="1"/>
  <c r="O117" i="1" s="1"/>
  <c r="N117" i="1"/>
  <c r="B120" i="4"/>
  <c r="C120" i="4" s="1"/>
  <c r="B120" i="6"/>
  <c r="C120" i="6" s="1"/>
  <c r="D119" i="4"/>
  <c r="D119" i="6"/>
  <c r="A120" i="4"/>
  <c r="A120" i="6"/>
  <c r="U120" i="6" l="1"/>
  <c r="U120" i="4"/>
  <c r="F117" i="1"/>
  <c r="H117" i="1"/>
  <c r="T117" i="1"/>
  <c r="G117" i="1" s="1"/>
  <c r="P118" i="1" l="1"/>
  <c r="C118" i="1" s="1"/>
  <c r="N118" i="1" s="1"/>
  <c r="E120" i="6"/>
  <c r="E120" i="4"/>
  <c r="J117" i="1"/>
  <c r="I117" i="1"/>
  <c r="F120" i="6"/>
  <c r="F120" i="4"/>
  <c r="H120" i="6"/>
  <c r="H120" i="4"/>
  <c r="E118" i="1" l="1"/>
  <c r="U121" i="4" s="1"/>
  <c r="M118" i="1"/>
  <c r="D118" i="1"/>
  <c r="D120" i="6"/>
  <c r="D120" i="4"/>
  <c r="B121" i="6"/>
  <c r="C121" i="6" s="1"/>
  <c r="B121" i="4"/>
  <c r="C121" i="4" s="1"/>
  <c r="A121" i="4"/>
  <c r="A121" i="6"/>
  <c r="O118" i="1" l="1"/>
  <c r="F118" i="1" s="1"/>
  <c r="U121" i="6"/>
  <c r="H118" i="1" l="1"/>
  <c r="T118" i="1"/>
  <c r="G118" i="1" s="1"/>
  <c r="P119" i="1" s="1"/>
  <c r="C119" i="1" s="1"/>
  <c r="N119" i="1" s="1"/>
  <c r="E121" i="6"/>
  <c r="E121" i="4"/>
  <c r="J118" i="1"/>
  <c r="I118" i="1"/>
  <c r="F121" i="4"/>
  <c r="F121" i="6"/>
  <c r="H121" i="4"/>
  <c r="H121" i="6"/>
  <c r="M119" i="1" l="1"/>
  <c r="D119" i="1"/>
  <c r="E119" i="1"/>
  <c r="U122" i="6" s="1"/>
  <c r="B122" i="4"/>
  <c r="C122" i="4" s="1"/>
  <c r="B122" i="6"/>
  <c r="C122" i="6" s="1"/>
  <c r="D121" i="4"/>
  <c r="D121" i="6"/>
  <c r="A122" i="6"/>
  <c r="A122" i="4"/>
  <c r="O119" i="1" l="1"/>
  <c r="F119" i="1" s="1"/>
  <c r="U122" i="4"/>
  <c r="T119" i="1" l="1"/>
  <c r="G119" i="1" s="1"/>
  <c r="P120" i="1" s="1"/>
  <c r="C120" i="1" s="1"/>
  <c r="N120" i="1" s="1"/>
  <c r="H119" i="1"/>
  <c r="E122" i="6"/>
  <c r="E122" i="4"/>
  <c r="J119" i="1"/>
  <c r="I119" i="1"/>
  <c r="F122" i="4"/>
  <c r="F122" i="6"/>
  <c r="H122" i="6"/>
  <c r="H129" i="6" s="1"/>
  <c r="H122" i="4"/>
  <c r="H129" i="4" s="1"/>
  <c r="E120" i="1" l="1"/>
  <c r="U123" i="6" s="1"/>
  <c r="M120" i="1"/>
  <c r="D120" i="1"/>
  <c r="B123" i="6"/>
  <c r="C123" i="6" s="1"/>
  <c r="B123" i="4"/>
  <c r="C123" i="4" s="1"/>
  <c r="D122" i="6"/>
  <c r="D122" i="4"/>
  <c r="A123" i="4"/>
  <c r="A123" i="6"/>
  <c r="O120" i="1" l="1"/>
  <c r="T120" i="1" s="1"/>
  <c r="G120" i="1" s="1"/>
  <c r="U123" i="4"/>
  <c r="H120" i="1" l="1"/>
  <c r="P121" i="1"/>
  <c r="C121" i="1" s="1"/>
  <c r="M121" i="1" s="1"/>
  <c r="E123" i="4"/>
  <c r="E123" i="6"/>
  <c r="I120" i="1"/>
  <c r="J120" i="1"/>
  <c r="F123" i="4"/>
  <c r="F123" i="6"/>
  <c r="D121" i="1" l="1"/>
  <c r="E121" i="1"/>
  <c r="U124" i="4" s="1"/>
  <c r="N121" i="1"/>
  <c r="B124" i="4"/>
  <c r="C124" i="4" s="1"/>
  <c r="B124" i="6"/>
  <c r="C124" i="6" s="1"/>
  <c r="D123" i="4"/>
  <c r="D123" i="6"/>
  <c r="A124" i="6"/>
  <c r="A124" i="4"/>
  <c r="U124" i="6" l="1"/>
  <c r="O121" i="1"/>
  <c r="T121" i="1" s="1"/>
  <c r="G121" i="1" s="1"/>
  <c r="H121" i="1" l="1"/>
  <c r="E124" i="4"/>
  <c r="E124" i="6"/>
  <c r="J121" i="1"/>
  <c r="I121" i="1"/>
  <c r="F124" i="4"/>
  <c r="F124" i="6"/>
  <c r="P122" i="1"/>
  <c r="C122" i="1" s="1"/>
  <c r="D124" i="6" l="1"/>
  <c r="D124" i="4"/>
  <c r="M122" i="1"/>
  <c r="A125" i="6"/>
  <c r="A125" i="4"/>
  <c r="D122" i="1"/>
  <c r="N122" i="1"/>
  <c r="E122" i="1"/>
  <c r="U125" i="6" s="1"/>
  <c r="C22" i="4"/>
  <c r="C23" i="4" l="1"/>
  <c r="B125" i="4"/>
  <c r="C125" i="4" s="1"/>
  <c r="B125" i="6"/>
  <c r="C125" i="6" s="1"/>
  <c r="U125" i="4"/>
  <c r="O122" i="1"/>
  <c r="C22" i="6"/>
  <c r="C20" i="6"/>
  <c r="C26" i="4"/>
  <c r="C34" i="4" s="1"/>
  <c r="C26" i="6"/>
  <c r="C34" i="6" s="1"/>
  <c r="C21" i="6" l="1"/>
  <c r="C23" i="6" s="1"/>
  <c r="T122" i="1"/>
  <c r="G122" i="1" s="1"/>
  <c r="H122" i="1"/>
  <c r="C27" i="4"/>
  <c r="C27" i="6"/>
  <c r="C32" i="4" l="1"/>
  <c r="C44" i="4"/>
  <c r="C32" i="6"/>
  <c r="C60" i="6" s="1"/>
  <c r="C68" i="6" s="1"/>
  <c r="C60" i="4"/>
  <c r="C68" i="4" s="1"/>
  <c r="E125" i="6"/>
  <c r="E125" i="4"/>
  <c r="J122" i="1"/>
  <c r="I122" i="1"/>
  <c r="P123" i="1"/>
  <c r="C123" i="1" s="1"/>
  <c r="E123" i="1" s="1"/>
  <c r="F125" i="4"/>
  <c r="F125" i="6"/>
  <c r="C44" i="6" l="1"/>
  <c r="C81" i="4"/>
  <c r="C99" i="4" s="1"/>
  <c r="C81" i="6"/>
  <c r="C99" i="6" s="1"/>
  <c r="D125" i="6"/>
  <c r="D125" i="4"/>
  <c r="A126" i="4"/>
  <c r="A126" i="6"/>
  <c r="D123" i="1"/>
  <c r="N123" i="1"/>
  <c r="M123" i="1"/>
  <c r="U126" i="4"/>
  <c r="O123" i="1"/>
  <c r="U126" i="6"/>
  <c r="B126" i="6" l="1"/>
  <c r="C126" i="6" s="1"/>
  <c r="B126" i="4"/>
  <c r="C126" i="4" s="1"/>
  <c r="T123" i="1"/>
  <c r="G123" i="1" s="1"/>
  <c r="H123" i="1"/>
  <c r="E126" i="6" l="1"/>
  <c r="E126" i="4"/>
  <c r="I123" i="1"/>
  <c r="J123" i="1"/>
  <c r="F126" i="6"/>
  <c r="F126" i="4"/>
  <c r="P124" i="1"/>
  <c r="C124" i="1" s="1"/>
  <c r="D126" i="6" l="1"/>
  <c r="D126" i="4"/>
  <c r="D124" i="1"/>
  <c r="A127" i="6"/>
  <c r="A127" i="4"/>
  <c r="M124" i="1"/>
  <c r="E124" i="1"/>
  <c r="U127" i="4" s="1"/>
  <c r="N124" i="1"/>
  <c r="B127" i="4" l="1"/>
  <c r="C127" i="4" s="1"/>
  <c r="B127" i="6"/>
  <c r="C127" i="6" s="1"/>
  <c r="U127" i="6"/>
  <c r="O124" i="1"/>
  <c r="H124" i="1" l="1"/>
  <c r="T124" i="1"/>
  <c r="G124" i="1" s="1"/>
  <c r="E127" i="6" l="1"/>
  <c r="E127" i="4"/>
  <c r="J124" i="1"/>
  <c r="I124" i="1"/>
  <c r="P125" i="1"/>
  <c r="C125" i="1" s="1"/>
  <c r="F127" i="4"/>
  <c r="F127" i="6"/>
  <c r="D127" i="6" l="1"/>
  <c r="D127" i="4"/>
  <c r="A128" i="4"/>
  <c r="A128" i="6"/>
  <c r="D125" i="1"/>
  <c r="E125" i="1"/>
  <c r="O125" i="1" s="1"/>
  <c r="U128" i="4" l="1"/>
  <c r="U128" i="6"/>
  <c r="D126" i="1"/>
  <c r="B128" i="4"/>
  <c r="C128" i="4" s="1"/>
  <c r="C129" i="4" s="1"/>
  <c r="B128" i="6"/>
  <c r="T125" i="1"/>
  <c r="G125" i="1" s="1"/>
  <c r="H125" i="1"/>
  <c r="G126" i="1" l="1"/>
  <c r="E128" i="6"/>
  <c r="E129" i="6" s="1"/>
  <c r="E128" i="4"/>
  <c r="E129" i="4" s="1"/>
  <c r="I125" i="1"/>
  <c r="I126" i="1" s="1"/>
  <c r="J125" i="1"/>
  <c r="H126" i="1"/>
  <c r="F128" i="4"/>
  <c r="F129" i="4" s="1"/>
  <c r="S129" i="4" s="1"/>
  <c r="S130" i="4" s="1"/>
  <c r="F128" i="6"/>
  <c r="F129" i="6" s="1"/>
  <c r="S129" i="6" s="1"/>
  <c r="S130" i="6" s="1"/>
  <c r="C128" i="6"/>
  <c r="C129" i="6" s="1"/>
  <c r="C22" i="3" l="1"/>
  <c r="C21" i="3" s="1"/>
  <c r="F22" i="3"/>
  <c r="F21" i="3" s="1"/>
  <c r="N126" i="1"/>
  <c r="J126" i="1"/>
  <c r="D128" i="6"/>
  <c r="D128" i="4"/>
  <c r="M125" i="1"/>
  <c r="N125" i="1"/>
  <c r="R129" i="4" l="1"/>
  <c r="R130" i="4" s="1"/>
  <c r="C17" i="3" s="1"/>
  <c r="D129" i="4"/>
  <c r="D129" i="6"/>
  <c r="R129" i="6"/>
  <c r="R130" i="6" s="1"/>
  <c r="F1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Yuliia Hrybovska</author>
  </authors>
  <commentList>
    <comment ref="Q1" authorId="0" shapeId="0" xr:uid="{7750FB92-76EA-46D0-91B1-17A4AF845041}">
      <text>
        <r>
          <rPr>
            <b/>
            <sz val="9"/>
            <color indexed="81"/>
            <rFont val="Tahoma"/>
            <family val="2"/>
            <charset val="204"/>
          </rPr>
          <t>Yuliia Hrybovska:</t>
        </r>
        <r>
          <rPr>
            <sz val="9"/>
            <color indexed="81"/>
            <rFont val="Tahoma"/>
            <family val="2"/>
            <charset val="204"/>
          </rPr>
          <t xml:space="preserve">
для выпадающего списка "кредитный кадлькулятор срок 
"</t>
        </r>
      </text>
    </comment>
    <comment ref="P4" authorId="0" shapeId="0" xr:uid="{0A3F4D7E-CF71-4BF1-BAC0-78CF1F897D55}">
      <text>
        <r>
          <rPr>
            <b/>
            <sz val="9"/>
            <color indexed="81"/>
            <rFont val="Tahoma"/>
            <family val="2"/>
            <charset val="204"/>
          </rPr>
          <t>Yuliia Hrybovska:</t>
        </r>
        <r>
          <rPr>
            <sz val="9"/>
            <color indexed="81"/>
            <rFont val="Tahoma"/>
            <family val="2"/>
            <charset val="204"/>
          </rPr>
          <t xml:space="preserve">
отвечает за формулу Период
</t>
        </r>
      </text>
    </comment>
  </commentList>
</comments>
</file>

<file path=xl/sharedStrings.xml><?xml version="1.0" encoding="utf-8"?>
<sst xmlns="http://schemas.openxmlformats.org/spreadsheetml/2006/main" count="107" uniqueCount="80">
  <si>
    <t>Остаток тела</t>
  </si>
  <si>
    <t>Оплата тела</t>
  </si>
  <si>
    <t>Оплата процентов</t>
  </si>
  <si>
    <t>Сумма платежа</t>
  </si>
  <si>
    <t>Да</t>
  </si>
  <si>
    <t>Нет</t>
  </si>
  <si>
    <t>Сумма</t>
  </si>
  <si>
    <t>Дата договора</t>
  </si>
  <si>
    <t>Дата погашения</t>
  </si>
  <si>
    <t>Дата платежа</t>
  </si>
  <si>
    <t>Комисси</t>
  </si>
  <si>
    <t>Оборот</t>
  </si>
  <si>
    <t>Сумма кредита</t>
  </si>
  <si>
    <t xml:space="preserve">Всего - </t>
  </si>
  <si>
    <t>№ з/п</t>
  </si>
  <si>
    <t>Дата видачі кредиту/дата платежу</t>
  </si>
  <si>
    <t>Кількість днів у розрахунковому періоді</t>
  </si>
  <si>
    <t>Чиста сума кредиту/сума платежу за розрахунковий період, грн.</t>
  </si>
  <si>
    <t>Види платежів за кредитом</t>
  </si>
  <si>
    <t>Реальна річна процентна ставка, %</t>
  </si>
  <si>
    <t>Загальна вартість кредиту, грн</t>
  </si>
  <si>
    <t>сума кредиту за договором/погашення суми кредиту, грн.</t>
  </si>
  <si>
    <t>проценти за користування кредитом, грн.</t>
  </si>
  <si>
    <t>платежі за додаткові та супутні послуги</t>
  </si>
  <si>
    <t>кредитодавця</t>
  </si>
  <si>
    <t>кредитного посередника (за наявності)</t>
  </si>
  <si>
    <t>третіх осіб</t>
  </si>
  <si>
    <t>за обслуговування кредитної заборгованості</t>
  </si>
  <si>
    <t>комісія за надання кредиту</t>
  </si>
  <si>
    <r>
      <t>інші послуги кредитодавця</t>
    </r>
    <r>
      <rPr>
        <b/>
        <vertAlign val="superscript"/>
        <sz val="8"/>
        <color indexed="63"/>
        <rFont val="Times New Roman"/>
        <family val="1"/>
        <charset val="204"/>
      </rPr>
      <t>-1</t>
    </r>
  </si>
  <si>
    <t>комісійний збір</t>
  </si>
  <si>
    <r>
      <t>інша плата за послуги кредитного посередника</t>
    </r>
    <r>
      <rPr>
        <b/>
        <vertAlign val="superscript"/>
        <sz val="8"/>
        <color indexed="63"/>
        <rFont val="Times New Roman"/>
        <family val="1"/>
        <charset val="204"/>
      </rPr>
      <t>-1</t>
    </r>
  </si>
  <si>
    <t>за розрахунково-касове обслуговування</t>
  </si>
  <si>
    <t>послуги нотаріуса</t>
  </si>
  <si>
    <t>послуги оцінювача</t>
  </si>
  <si>
    <t>послуги страховика</t>
  </si>
  <si>
    <r>
      <t>інші послуги третіх осіб</t>
    </r>
    <r>
      <rPr>
        <b/>
        <vertAlign val="superscript"/>
        <sz val="8"/>
        <color indexed="63"/>
        <rFont val="Times New Roman"/>
        <family val="1"/>
        <charset val="204"/>
      </rPr>
      <t>-1</t>
    </r>
  </si>
  <si>
    <t>период</t>
  </si>
  <si>
    <t>Х</t>
  </si>
  <si>
    <t>Проценти за перший день</t>
  </si>
  <si>
    <t>% в день</t>
  </si>
  <si>
    <t>Периодов</t>
  </si>
  <si>
    <t>% в день со скидкой</t>
  </si>
  <si>
    <t>Внеочередной Платеж</t>
  </si>
  <si>
    <t>период, дней</t>
  </si>
  <si>
    <t>первый кредит?</t>
  </si>
  <si>
    <t>дата внеочередного платежа</t>
  </si>
  <si>
    <t>срок крита</t>
  </si>
  <si>
    <t>скидка на ставку</t>
  </si>
  <si>
    <t>% годовых по НБУ</t>
  </si>
  <si>
    <t>% годовых</t>
  </si>
  <si>
    <t>Дата отримання кредиту</t>
  </si>
  <si>
    <t>Сумма кредиту, грн.</t>
  </si>
  <si>
    <t>Періодичність сплати платежів, днів</t>
  </si>
  <si>
    <t>Строк кредиту, днів</t>
  </si>
  <si>
    <t>Загальна кількість платежів, періодів</t>
  </si>
  <si>
    <t>Знижка на Процентну ставку на 1-й період</t>
  </si>
  <si>
    <t>Процентна ставка в 1-й період</t>
  </si>
  <si>
    <t>Процентна ставка в наступні періоди</t>
  </si>
  <si>
    <t>Якщо не внесено 1-ий платіж</t>
  </si>
  <si>
    <t xml:space="preserve">  Якщо внесено 1-ий платіж</t>
  </si>
  <si>
    <t>Параметри</t>
  </si>
  <si>
    <t>Загальні витрати за кредитом, грн.</t>
  </si>
  <si>
    <t>Загальна вартість кредиту (сума платежів за весь розрахунковий період), грн.</t>
  </si>
  <si>
    <t>Реальна річна процентна ставка, % річних</t>
  </si>
  <si>
    <t>Річна процентна ставка, % річних</t>
  </si>
  <si>
    <t>Знижки</t>
  </si>
  <si>
    <t xml:space="preserve"> </t>
  </si>
  <si>
    <t>Комисия за надання кредиту %</t>
  </si>
  <si>
    <t>период, дней (в первом периоде)</t>
  </si>
  <si>
    <t>ВСЕ что красным трогать нельзя</t>
  </si>
  <si>
    <t xml:space="preserve">        Введіть розмір знижки</t>
  </si>
  <si>
    <t>Комісія за надання кредиту %</t>
  </si>
  <si>
    <t>Введіть термін періоду: від 5 днів до 30 днів</t>
  </si>
  <si>
    <t>Сума останнього обов'язкового платежу</t>
  </si>
  <si>
    <t>Сума другого та наступних мінімальних обов'язкових платежів</t>
  </si>
  <si>
    <t xml:space="preserve">Сума першого обов'язкового платежу </t>
  </si>
  <si>
    <t xml:space="preserve">КАЛЬКУЛЯТОР ПРОДУКТУ КРЕДИТНОЇ ЛІНІЇ ''НАДІЙНИЙ''  </t>
  </si>
  <si>
    <t xml:space="preserve">ДЛЯ ПЕРШОГО ТА ПОВТОРНОГО КРЕДИТУ СУМОЮ ВІД 100 ДО 50 000 ГРН НА СТРОК ВІД 345 ДО 365 ДНІВ </t>
  </si>
  <si>
    <t xml:space="preserve">              Введіть суму кредиту: від 100,00 грн до 50 000,00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</si>
</sst>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₴_-;\-* #,##0.00\ _₴_-;_-* &quot;-&quot;??\ _₴_-;_-@_-"/>
    <numFmt numFmtId="165" formatCode="_-* #,##0\ _₴_-;\-* #,##0\ _₴_-;_-* &quot;-&quot;??\ _₴_-;_-@_-"/>
    <numFmt numFmtId="166" formatCode="_-* #,##0.0000\ _₴_-;\-* #,##0.0000\ _₴_-;_-* &quot;-&quot;??\ _₴_-;_-@_-"/>
    <numFmt numFmtId="167" formatCode="0.0000"/>
    <numFmt numFmtId="168" formatCode="_-* #,##0.00\ _₴_-;\-* #,##0.00\ _₴_-;_-* &quot;-&quot;????\ _₴_-;_-@_-"/>
    <numFmt numFmtId="169" formatCode="#,##0_ ;\-#,##0\ "/>
    <numFmt numFmtId="170" formatCode="0.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vertAlign val="superscript"/>
      <sz val="8"/>
      <color indexed="63"/>
      <name val="Times New Roman"/>
      <family val="1"/>
      <charset val="204"/>
    </font>
    <font>
      <b/>
      <sz val="11"/>
      <name val="Calibri"/>
      <family val="2"/>
      <scheme val="minor"/>
    </font>
    <font>
      <sz val="28"/>
      <name val="Agency FB"/>
      <family val="2"/>
    </font>
    <font>
      <b/>
      <sz val="11"/>
      <name val="Calibri"/>
      <family val="2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</font>
    <font>
      <sz val="11"/>
      <color theme="4" tint="0.79998168889431442"/>
      <name val="Calibri"/>
      <family val="2"/>
      <scheme val="minor"/>
    </font>
    <font>
      <sz val="12"/>
      <color theme="4" tint="0.7999816888943144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4" tint="0.79998168889431442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name val="Calibri"/>
      <family val="2"/>
      <charset val="204"/>
    </font>
    <font>
      <b/>
      <sz val="14"/>
      <color rgb="FFE04B11"/>
      <name val="Arial"/>
      <family val="2"/>
      <charset val="204"/>
    </font>
    <font>
      <b/>
      <sz val="16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9"/>
      <name val="Arial"/>
      <family val="2"/>
      <charset val="204"/>
    </font>
    <font>
      <b/>
      <sz val="1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3">
    <xf numFmtId="0" fontId="0" fillId="0" borderId="0" xfId="0"/>
    <xf numFmtId="0" fontId="0" fillId="7" borderId="0" xfId="0" applyFill="1" applyProtection="1">
      <protection hidden="1"/>
    </xf>
    <xf numFmtId="0" fontId="5" fillId="7" borderId="18" xfId="0" applyFont="1" applyFill="1" applyBorder="1" applyAlignment="1" applyProtection="1">
      <alignment horizontal="center" vertical="center" wrapText="1"/>
      <protection hidden="1"/>
    </xf>
    <xf numFmtId="0" fontId="5" fillId="7" borderId="19" xfId="0" applyFont="1" applyFill="1" applyBorder="1" applyAlignment="1" applyProtection="1">
      <alignment horizontal="center" vertical="center" wrapText="1"/>
      <protection hidden="1"/>
    </xf>
    <xf numFmtId="0" fontId="5" fillId="7" borderId="20" xfId="0" applyFont="1" applyFill="1" applyBorder="1" applyAlignment="1" applyProtection="1">
      <alignment horizontal="center" vertical="center" wrapText="1"/>
      <protection hidden="1"/>
    </xf>
    <xf numFmtId="0" fontId="5" fillId="7" borderId="0" xfId="0" applyFont="1" applyFill="1" applyAlignment="1" applyProtection="1">
      <alignment horizontal="center" vertical="center" wrapText="1"/>
      <protection hidden="1"/>
    </xf>
    <xf numFmtId="0" fontId="5" fillId="7" borderId="28" xfId="0" applyFont="1" applyFill="1" applyBorder="1" applyAlignment="1" applyProtection="1">
      <alignment horizontal="center" vertical="center" wrapText="1"/>
      <protection hidden="1"/>
    </xf>
    <xf numFmtId="0" fontId="5" fillId="7" borderId="38" xfId="0" applyFont="1" applyFill="1" applyBorder="1" applyAlignment="1" applyProtection="1">
      <alignment horizontal="center" vertical="center" wrapText="1"/>
      <protection hidden="1"/>
    </xf>
    <xf numFmtId="0" fontId="5" fillId="7" borderId="1" xfId="0" applyFont="1" applyFill="1" applyBorder="1" applyAlignment="1" applyProtection="1">
      <alignment horizontal="center" vertical="center" wrapText="1"/>
      <protection hidden="1"/>
    </xf>
    <xf numFmtId="0" fontId="4" fillId="7" borderId="2" xfId="0" applyFont="1" applyFill="1" applyBorder="1" applyAlignment="1" applyProtection="1">
      <alignment horizontal="center" vertical="center" wrapText="1"/>
      <protection hidden="1"/>
    </xf>
    <xf numFmtId="0" fontId="4" fillId="7" borderId="3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 applyProtection="1">
      <alignment horizontal="center" vertical="center"/>
      <protection hidden="1"/>
    </xf>
    <xf numFmtId="0" fontId="4" fillId="7" borderId="0" xfId="0" applyFont="1" applyFill="1" applyAlignment="1" applyProtection="1">
      <alignment horizontal="center" vertical="center" wrapText="1"/>
      <protection hidden="1"/>
    </xf>
    <xf numFmtId="0" fontId="4" fillId="7" borderId="9" xfId="0" applyFont="1" applyFill="1" applyBorder="1" applyAlignment="1" applyProtection="1">
      <alignment horizontal="center" vertical="center" wrapText="1"/>
      <protection hidden="1"/>
    </xf>
    <xf numFmtId="14" fontId="4" fillId="7" borderId="40" xfId="0" applyNumberFormat="1" applyFont="1" applyFill="1" applyBorder="1" applyAlignment="1" applyProtection="1">
      <alignment horizontal="center" vertical="center" wrapText="1"/>
      <protection hidden="1"/>
    </xf>
    <xf numFmtId="4" fontId="4" fillId="7" borderId="40" xfId="0" applyNumberFormat="1" applyFont="1" applyFill="1" applyBorder="1" applyAlignment="1" applyProtection="1">
      <alignment horizontal="center" vertical="center" wrapText="1"/>
      <protection hidden="1"/>
    </xf>
    <xf numFmtId="4" fontId="4" fillId="7" borderId="41" xfId="0" applyNumberFormat="1" applyFont="1" applyFill="1" applyBorder="1" applyAlignment="1" applyProtection="1">
      <alignment horizontal="center" vertical="center" wrapText="1"/>
      <protection hidden="1"/>
    </xf>
    <xf numFmtId="4" fontId="4" fillId="7" borderId="42" xfId="0" applyNumberFormat="1" applyFont="1" applyFill="1" applyBorder="1" applyAlignment="1" applyProtection="1">
      <alignment horizontal="center" vertical="center" wrapText="1"/>
      <protection hidden="1"/>
    </xf>
    <xf numFmtId="3" fontId="4" fillId="7" borderId="0" xfId="0" applyNumberFormat="1" applyFont="1" applyFill="1" applyAlignment="1" applyProtection="1">
      <alignment horizontal="center" vertical="center" wrapText="1"/>
      <protection hidden="1"/>
    </xf>
    <xf numFmtId="4" fontId="0" fillId="7" borderId="0" xfId="0" applyNumberFormat="1" applyFill="1" applyProtection="1">
      <protection hidden="1"/>
    </xf>
    <xf numFmtId="0" fontId="4" fillId="7" borderId="34" xfId="0" applyFont="1" applyFill="1" applyBorder="1" applyAlignment="1" applyProtection="1">
      <alignment horizontal="center" vertical="center" wrapText="1"/>
      <protection hidden="1"/>
    </xf>
    <xf numFmtId="14" fontId="4" fillId="7" borderId="35" xfId="0" applyNumberFormat="1" applyFont="1" applyFill="1" applyBorder="1" applyAlignment="1" applyProtection="1">
      <alignment horizontal="center" vertical="center" wrapText="1"/>
      <protection hidden="1"/>
    </xf>
    <xf numFmtId="3" fontId="4" fillId="7" borderId="17" xfId="0" applyNumberFormat="1" applyFont="1" applyFill="1" applyBorder="1" applyAlignment="1" applyProtection="1">
      <alignment horizontal="center" vertical="center" wrapText="1"/>
      <protection hidden="1"/>
    </xf>
    <xf numFmtId="4" fontId="4" fillId="7" borderId="17" xfId="0" applyNumberFormat="1" applyFont="1" applyFill="1" applyBorder="1" applyAlignment="1" applyProtection="1">
      <alignment horizontal="center" vertical="center" wrapText="1"/>
      <protection hidden="1"/>
    </xf>
    <xf numFmtId="4" fontId="4" fillId="7" borderId="35" xfId="0" applyNumberFormat="1" applyFont="1" applyFill="1" applyBorder="1" applyAlignment="1" applyProtection="1">
      <alignment horizontal="center" vertical="center" wrapText="1"/>
      <protection hidden="1"/>
    </xf>
    <xf numFmtId="4" fontId="4" fillId="7" borderId="36" xfId="0" applyNumberFormat="1" applyFont="1" applyFill="1" applyBorder="1" applyAlignment="1" applyProtection="1">
      <alignment horizontal="center" vertical="center" wrapText="1"/>
      <protection hidden="1"/>
    </xf>
    <xf numFmtId="4" fontId="4" fillId="7" borderId="37" xfId="0" applyNumberFormat="1" applyFont="1" applyFill="1" applyBorder="1" applyAlignment="1" applyProtection="1">
      <alignment horizontal="center" vertical="center" wrapText="1"/>
      <protection hidden="1"/>
    </xf>
    <xf numFmtId="0" fontId="12" fillId="7" borderId="0" xfId="0" applyFont="1" applyFill="1" applyProtection="1">
      <protection hidden="1"/>
    </xf>
    <xf numFmtId="9" fontId="12" fillId="7" borderId="0" xfId="1" applyFont="1" applyFill="1" applyProtection="1">
      <protection hidden="1"/>
    </xf>
    <xf numFmtId="0" fontId="3" fillId="2" borderId="0" xfId="0" applyFont="1" applyFill="1" applyProtection="1">
      <protection hidden="1"/>
    </xf>
    <xf numFmtId="0" fontId="9" fillId="4" borderId="2" xfId="0" applyFont="1" applyFill="1" applyBorder="1" applyProtection="1">
      <protection hidden="1"/>
    </xf>
    <xf numFmtId="0" fontId="9" fillId="6" borderId="8" xfId="3" applyNumberFormat="1" applyFont="1" applyFill="1" applyBorder="1" applyAlignment="1" applyProtection="1">
      <alignment horizontal="center" vertical="center" wrapText="1"/>
      <protection hidden="1"/>
    </xf>
    <xf numFmtId="4" fontId="3" fillId="2" borderId="0" xfId="0" applyNumberFormat="1" applyFont="1" applyFill="1" applyProtection="1">
      <protection hidden="1"/>
    </xf>
    <xf numFmtId="0" fontId="9" fillId="4" borderId="2" xfId="0" applyFont="1" applyFill="1" applyBorder="1" applyAlignment="1" applyProtection="1">
      <alignment vertical="center"/>
      <protection hidden="1"/>
    </xf>
    <xf numFmtId="164" fontId="9" fillId="6" borderId="8" xfId="3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 wrapText="1"/>
      <protection hidden="1"/>
    </xf>
    <xf numFmtId="0" fontId="3" fillId="4" borderId="3" xfId="0" applyFont="1" applyFill="1" applyBorder="1" applyAlignment="1" applyProtection="1">
      <alignment horizontal="center" vertical="center" wrapText="1"/>
      <protection hidden="1"/>
    </xf>
    <xf numFmtId="0" fontId="3" fillId="4" borderId="4" xfId="0" applyFont="1" applyFill="1" applyBorder="1" applyAlignment="1" applyProtection="1">
      <alignment horizontal="center" vertical="center" wrapText="1"/>
      <protection hidden="1"/>
    </xf>
    <xf numFmtId="0" fontId="3" fillId="5" borderId="4" xfId="0" applyFont="1" applyFill="1" applyBorder="1" applyAlignment="1" applyProtection="1">
      <alignment horizontal="center" vertical="center" wrapText="1"/>
      <protection hidden="1"/>
    </xf>
    <xf numFmtId="0" fontId="10" fillId="4" borderId="4" xfId="0" applyFont="1" applyFill="1" applyBorder="1" applyAlignment="1" applyProtection="1">
      <alignment horizontal="center" vertical="center" wrapText="1"/>
      <protection hidden="1"/>
    </xf>
    <xf numFmtId="164" fontId="3" fillId="2" borderId="0" xfId="3" applyFont="1" applyFill="1" applyProtection="1">
      <protection hidden="1"/>
    </xf>
    <xf numFmtId="164" fontId="3" fillId="2" borderId="0" xfId="0" applyNumberFormat="1" applyFont="1" applyFill="1" applyProtection="1">
      <protection hidden="1"/>
    </xf>
    <xf numFmtId="0" fontId="9" fillId="4" borderId="2" xfId="0" applyFont="1" applyFill="1" applyBorder="1" applyAlignment="1" applyProtection="1">
      <alignment wrapText="1"/>
      <protection hidden="1"/>
    </xf>
    <xf numFmtId="10" fontId="9" fillId="6" borderId="8" xfId="1" applyNumberFormat="1" applyFont="1" applyFill="1" applyBorder="1" applyAlignment="1" applyProtection="1">
      <alignment horizontal="center" vertic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14" fontId="3" fillId="3" borderId="14" xfId="0" applyNumberFormat="1" applyFont="1" applyFill="1" applyBorder="1" applyAlignment="1" applyProtection="1">
      <alignment horizontal="center" vertical="center"/>
      <protection hidden="1"/>
    </xf>
    <xf numFmtId="4" fontId="3" fillId="3" borderId="10" xfId="0" applyNumberFormat="1" applyFont="1" applyFill="1" applyBorder="1" applyAlignment="1" applyProtection="1">
      <alignment horizontal="center" vertical="center"/>
      <protection hidden="1"/>
    </xf>
    <xf numFmtId="4" fontId="3" fillId="3" borderId="12" xfId="0" applyNumberFormat="1" applyFont="1" applyFill="1" applyBorder="1" applyAlignment="1" applyProtection="1">
      <alignment horizontal="center"/>
      <protection hidden="1"/>
    </xf>
    <xf numFmtId="4" fontId="3" fillId="3" borderId="11" xfId="0" applyNumberFormat="1" applyFont="1" applyFill="1" applyBorder="1" applyAlignment="1" applyProtection="1">
      <alignment horizontal="center" vertical="center"/>
      <protection hidden="1"/>
    </xf>
    <xf numFmtId="4" fontId="3" fillId="3" borderId="11" xfId="0" applyNumberFormat="1" applyFont="1" applyFill="1" applyBorder="1" applyAlignment="1" applyProtection="1">
      <alignment horizontal="right" vertical="center"/>
      <protection hidden="1"/>
    </xf>
    <xf numFmtId="14" fontId="3" fillId="3" borderId="13" xfId="0" applyNumberFormat="1" applyFont="1" applyFill="1" applyBorder="1" applyAlignment="1" applyProtection="1">
      <alignment horizontal="center" vertical="center"/>
      <protection hidden="1"/>
    </xf>
    <xf numFmtId="10" fontId="10" fillId="3" borderId="11" xfId="1" applyNumberFormat="1" applyFont="1" applyFill="1" applyBorder="1" applyAlignment="1" applyProtection="1">
      <alignment horizontal="center" vertical="center"/>
      <protection hidden="1"/>
    </xf>
    <xf numFmtId="10" fontId="3" fillId="2" borderId="0" xfId="1" applyNumberFormat="1" applyFont="1" applyFill="1" applyProtection="1">
      <protection hidden="1"/>
    </xf>
    <xf numFmtId="0" fontId="9" fillId="6" borderId="8" xfId="0" applyFont="1" applyFill="1" applyBorder="1" applyAlignment="1" applyProtection="1">
      <alignment horizontal="center" vertical="center"/>
      <protection hidden="1"/>
    </xf>
    <xf numFmtId="14" fontId="3" fillId="3" borderId="15" xfId="0" applyNumberFormat="1" applyFont="1" applyFill="1" applyBorder="1" applyAlignment="1" applyProtection="1">
      <alignment horizontal="center"/>
      <protection hidden="1"/>
    </xf>
    <xf numFmtId="4" fontId="3" fillId="3" borderId="13" xfId="0" applyNumberFormat="1" applyFont="1" applyFill="1" applyBorder="1" applyAlignment="1" applyProtection="1">
      <alignment horizontal="center"/>
      <protection hidden="1"/>
    </xf>
    <xf numFmtId="4" fontId="3" fillId="3" borderId="13" xfId="0" applyNumberFormat="1" applyFont="1" applyFill="1" applyBorder="1" applyAlignment="1" applyProtection="1">
      <alignment horizontal="right"/>
      <protection hidden="1"/>
    </xf>
    <xf numFmtId="4" fontId="3" fillId="3" borderId="13" xfId="0" applyNumberFormat="1" applyFont="1" applyFill="1" applyBorder="1" applyAlignment="1" applyProtection="1">
      <alignment horizontal="center" vertical="center"/>
      <protection hidden="1"/>
    </xf>
    <xf numFmtId="167" fontId="3" fillId="2" borderId="0" xfId="0" applyNumberFormat="1" applyFont="1" applyFill="1" applyProtection="1">
      <protection hidden="1"/>
    </xf>
    <xf numFmtId="166" fontId="3" fillId="2" borderId="0" xfId="3" applyNumberFormat="1" applyFont="1" applyFill="1" applyProtection="1">
      <protection hidden="1"/>
    </xf>
    <xf numFmtId="168" fontId="3" fillId="2" borderId="0" xfId="0" applyNumberFormat="1" applyFont="1" applyFill="1" applyProtection="1">
      <protection hidden="1"/>
    </xf>
    <xf numFmtId="169" fontId="7" fillId="6" borderId="1" xfId="3" applyNumberFormat="1" applyFont="1" applyFill="1" applyBorder="1" applyAlignment="1" applyProtection="1">
      <alignment horizontal="center" vertical="center"/>
      <protection hidden="1"/>
    </xf>
    <xf numFmtId="4" fontId="3" fillId="3" borderId="12" xfId="0" applyNumberFormat="1" applyFont="1" applyFill="1" applyBorder="1" applyAlignment="1" applyProtection="1">
      <alignment horizontal="center" vertical="center"/>
      <protection hidden="1"/>
    </xf>
    <xf numFmtId="0" fontId="7" fillId="4" borderId="6" xfId="0" applyFont="1" applyFill="1" applyBorder="1" applyAlignment="1" applyProtection="1">
      <alignment wrapText="1"/>
      <protection hidden="1"/>
    </xf>
    <xf numFmtId="9" fontId="11" fillId="2" borderId="5" xfId="1" applyFont="1" applyFill="1" applyBorder="1" applyAlignment="1" applyProtection="1">
      <alignment horizontal="center"/>
      <protection hidden="1"/>
    </xf>
    <xf numFmtId="165" fontId="11" fillId="2" borderId="0" xfId="3" applyNumberFormat="1" applyFont="1" applyFill="1" applyBorder="1" applyAlignment="1" applyProtection="1">
      <alignment horizontal="center"/>
      <protection hidden="1"/>
    </xf>
    <xf numFmtId="0" fontId="7" fillId="4" borderId="9" xfId="0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Protection="1">
      <protection hidden="1"/>
    </xf>
    <xf numFmtId="14" fontId="11" fillId="2" borderId="5" xfId="3" applyNumberFormat="1" applyFont="1" applyFill="1" applyBorder="1" applyAlignment="1" applyProtection="1">
      <alignment horizontal="center"/>
      <protection hidden="1"/>
    </xf>
    <xf numFmtId="165" fontId="11" fillId="2" borderId="43" xfId="3" applyNumberFormat="1" applyFont="1" applyFill="1" applyBorder="1" applyAlignment="1" applyProtection="1">
      <protection hidden="1"/>
    </xf>
    <xf numFmtId="165" fontId="11" fillId="2" borderId="43" xfId="3" applyNumberFormat="1" applyFont="1" applyFill="1" applyBorder="1" applyAlignment="1" applyProtection="1">
      <alignment horizontal="center" vertical="center"/>
      <protection hidden="1"/>
    </xf>
    <xf numFmtId="9" fontId="2" fillId="2" borderId="5" xfId="1" applyFont="1" applyFill="1" applyBorder="1" applyAlignment="1" applyProtection="1">
      <alignment horizontal="center"/>
      <protection hidden="1"/>
    </xf>
    <xf numFmtId="9" fontId="2" fillId="2" borderId="0" xfId="1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Protection="1">
      <protection hidden="1"/>
    </xf>
    <xf numFmtId="4" fontId="3" fillId="3" borderId="0" xfId="0" applyNumberFormat="1" applyFont="1" applyFill="1" applyAlignment="1" applyProtection="1">
      <alignment horizontal="center" vertical="center"/>
      <protection hidden="1"/>
    </xf>
    <xf numFmtId="4" fontId="3" fillId="3" borderId="13" xfId="0" applyNumberFormat="1" applyFont="1" applyFill="1" applyBorder="1" applyAlignment="1" applyProtection="1">
      <alignment horizontal="right" vertical="center"/>
      <protection hidden="1"/>
    </xf>
    <xf numFmtId="14" fontId="7" fillId="3" borderId="3" xfId="0" applyNumberFormat="1" applyFont="1" applyFill="1" applyBorder="1" applyProtection="1">
      <protection hidden="1"/>
    </xf>
    <xf numFmtId="0" fontId="7" fillId="3" borderId="3" xfId="0" applyFont="1" applyFill="1" applyBorder="1" applyProtection="1">
      <protection hidden="1"/>
    </xf>
    <xf numFmtId="4" fontId="7" fillId="3" borderId="3" xfId="0" applyNumberFormat="1" applyFont="1" applyFill="1" applyBorder="1" applyProtection="1">
      <protection hidden="1"/>
    </xf>
    <xf numFmtId="4" fontId="7" fillId="3" borderId="4" xfId="0" applyNumberFormat="1" applyFont="1" applyFill="1" applyBorder="1" applyProtection="1">
      <protection hidden="1"/>
    </xf>
    <xf numFmtId="164" fontId="10" fillId="3" borderId="4" xfId="3" applyFont="1" applyFill="1" applyBorder="1" applyAlignment="1" applyProtection="1">
      <alignment horizontal="center" vertical="center"/>
      <protection hidden="1"/>
    </xf>
    <xf numFmtId="9" fontId="3" fillId="2" borderId="0" xfId="1" applyFont="1" applyFill="1" applyProtection="1">
      <protection hidden="1"/>
    </xf>
    <xf numFmtId="4" fontId="13" fillId="7" borderId="40" xfId="0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1" applyNumberFormat="1" applyFont="1" applyFill="1" applyBorder="1" applyAlignment="1" applyProtection="1">
      <alignment wrapText="1"/>
      <protection hidden="1"/>
    </xf>
    <xf numFmtId="3" fontId="16" fillId="7" borderId="17" xfId="0" applyNumberFormat="1" applyFont="1" applyFill="1" applyBorder="1" applyAlignment="1" applyProtection="1">
      <alignment horizontal="center" vertical="center" wrapText="1"/>
      <protection hidden="1"/>
    </xf>
    <xf numFmtId="170" fontId="9" fillId="2" borderId="8" xfId="1" applyNumberFormat="1" applyFont="1" applyFill="1" applyBorder="1" applyAlignment="1" applyProtection="1">
      <alignment horizontal="center" vertical="center"/>
      <protection hidden="1"/>
    </xf>
    <xf numFmtId="4" fontId="3" fillId="8" borderId="12" xfId="0" applyNumberFormat="1" applyFont="1" applyFill="1" applyBorder="1" applyAlignment="1" applyProtection="1">
      <alignment horizontal="center"/>
      <protection hidden="1"/>
    </xf>
    <xf numFmtId="14" fontId="3" fillId="8" borderId="15" xfId="0" applyNumberFormat="1" applyFont="1" applyFill="1" applyBorder="1" applyAlignment="1" applyProtection="1">
      <alignment horizontal="center"/>
      <protection hidden="1"/>
    </xf>
    <xf numFmtId="0" fontId="9" fillId="4" borderId="16" xfId="0" applyFont="1" applyFill="1" applyBorder="1" applyProtection="1">
      <protection hidden="1"/>
    </xf>
    <xf numFmtId="0" fontId="7" fillId="4" borderId="8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9" fontId="7" fillId="6" borderId="6" xfId="1" applyFont="1" applyFill="1" applyBorder="1" applyAlignment="1" applyProtection="1">
      <alignment horizontal="center" vertical="center"/>
      <protection hidden="1"/>
    </xf>
    <xf numFmtId="14" fontId="9" fillId="6" borderId="8" xfId="1" applyNumberFormat="1" applyFont="1" applyFill="1" applyBorder="1" applyAlignment="1" applyProtection="1">
      <alignment horizontal="center" vertical="center"/>
      <protection hidden="1"/>
    </xf>
    <xf numFmtId="14" fontId="9" fillId="0" borderId="8" xfId="1" applyNumberFormat="1" applyFont="1" applyFill="1" applyBorder="1" applyAlignment="1" applyProtection="1">
      <alignment horizontal="center" vertical="center"/>
      <protection hidden="1"/>
    </xf>
    <xf numFmtId="4" fontId="3" fillId="8" borderId="13" xfId="0" applyNumberFormat="1" applyFont="1" applyFill="1" applyBorder="1" applyAlignment="1" applyProtection="1">
      <alignment horizontal="right"/>
      <protection hidden="1"/>
    </xf>
    <xf numFmtId="4" fontId="17" fillId="7" borderId="35" xfId="0" applyNumberFormat="1" applyFont="1" applyFill="1" applyBorder="1" applyAlignment="1" applyProtection="1">
      <alignment horizontal="center" vertical="center" wrapText="1"/>
      <protection hidden="1"/>
    </xf>
    <xf numFmtId="10" fontId="4" fillId="7" borderId="36" xfId="1" applyNumberFormat="1" applyFont="1" applyFill="1" applyBorder="1" applyAlignment="1" applyProtection="1">
      <alignment horizontal="center" vertical="center" wrapText="1"/>
      <protection hidden="1"/>
    </xf>
    <xf numFmtId="0" fontId="4" fillId="7" borderId="47" xfId="0" applyFont="1" applyFill="1" applyBorder="1" applyAlignment="1" applyProtection="1">
      <alignment horizontal="center" vertical="center" wrapText="1"/>
      <protection hidden="1"/>
    </xf>
    <xf numFmtId="4" fontId="18" fillId="7" borderId="17" xfId="0" applyNumberFormat="1" applyFont="1" applyFill="1" applyBorder="1" applyProtection="1">
      <protection hidden="1"/>
    </xf>
    <xf numFmtId="4" fontId="12" fillId="7" borderId="17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9" fontId="0" fillId="0" borderId="0" xfId="0" applyNumberFormat="1"/>
    <xf numFmtId="0" fontId="19" fillId="0" borderId="0" xfId="0" applyFont="1" applyAlignment="1" applyProtection="1">
      <alignment horizontal="center" vertical="center"/>
      <protection hidden="1"/>
    </xf>
    <xf numFmtId="0" fontId="20" fillId="0" borderId="0" xfId="0" applyFont="1" applyProtection="1"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23" fillId="0" borderId="0" xfId="0" applyFont="1"/>
    <xf numFmtId="0" fontId="24" fillId="0" borderId="0" xfId="0" applyFont="1" applyProtection="1">
      <protection hidden="1"/>
    </xf>
    <xf numFmtId="0" fontId="24" fillId="0" borderId="49" xfId="0" applyFont="1" applyBorder="1"/>
    <xf numFmtId="0" fontId="24" fillId="0" borderId="50" xfId="0" applyFont="1" applyBorder="1"/>
    <xf numFmtId="0" fontId="24" fillId="0" borderId="51" xfId="0" applyFont="1" applyBorder="1" applyProtection="1">
      <protection hidden="1"/>
    </xf>
    <xf numFmtId="0" fontId="24" fillId="0" borderId="37" xfId="0" applyFont="1" applyBorder="1" applyProtection="1">
      <protection hidden="1"/>
    </xf>
    <xf numFmtId="14" fontId="24" fillId="0" borderId="46" xfId="0" applyNumberFormat="1" applyFont="1" applyBorder="1" applyAlignment="1" applyProtection="1">
      <alignment horizontal="center" vertical="center"/>
      <protection hidden="1"/>
    </xf>
    <xf numFmtId="165" fontId="24" fillId="9" borderId="46" xfId="3" applyNumberFormat="1" applyFont="1" applyFill="1" applyBorder="1" applyAlignment="1" applyProtection="1">
      <alignment horizontal="center" vertical="center"/>
      <protection locked="0"/>
    </xf>
    <xf numFmtId="0" fontId="24" fillId="9" borderId="46" xfId="0" applyFont="1" applyFill="1" applyBorder="1" applyAlignment="1" applyProtection="1">
      <alignment horizontal="center" vertical="center"/>
      <protection locked="0"/>
    </xf>
    <xf numFmtId="10" fontId="24" fillId="0" borderId="54" xfId="1" applyNumberFormat="1" applyFont="1" applyFill="1" applyBorder="1" applyAlignment="1" applyProtection="1">
      <alignment horizontal="center" vertical="center"/>
      <protection hidden="1"/>
    </xf>
    <xf numFmtId="0" fontId="24" fillId="0" borderId="46" xfId="0" applyFont="1" applyBorder="1" applyAlignment="1" applyProtection="1">
      <alignment horizontal="center" vertical="center"/>
      <protection hidden="1"/>
    </xf>
    <xf numFmtId="10" fontId="24" fillId="0" borderId="15" xfId="1" applyNumberFormat="1" applyFont="1" applyFill="1" applyBorder="1" applyAlignment="1" applyProtection="1">
      <alignment horizontal="center" vertical="center"/>
      <protection hidden="1"/>
    </xf>
    <xf numFmtId="10" fontId="24" fillId="9" borderId="15" xfId="1" applyNumberFormat="1" applyFont="1" applyFill="1" applyBorder="1" applyAlignment="1" applyProtection="1">
      <alignment horizontal="center" vertical="center"/>
      <protection locked="0" hidden="1"/>
    </xf>
    <xf numFmtId="0" fontId="24" fillId="0" borderId="52" xfId="0" applyFont="1" applyBorder="1"/>
    <xf numFmtId="0" fontId="24" fillId="0" borderId="53" xfId="0" applyFont="1" applyBorder="1" applyProtection="1">
      <protection hidden="1"/>
    </xf>
    <xf numFmtId="10" fontId="24" fillId="0" borderId="45" xfId="1" applyNumberFormat="1" applyFont="1" applyFill="1" applyBorder="1" applyAlignment="1" applyProtection="1">
      <alignment horizontal="center"/>
      <protection hidden="1"/>
    </xf>
    <xf numFmtId="0" fontId="24" fillId="0" borderId="45" xfId="0" applyFont="1" applyBorder="1" applyAlignment="1" applyProtection="1">
      <alignment horizontal="center"/>
      <protection hidden="1"/>
    </xf>
    <xf numFmtId="0" fontId="24" fillId="0" borderId="36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164" fontId="24" fillId="0" borderId="45" xfId="3" applyFont="1" applyFill="1" applyBorder="1" applyAlignment="1" applyProtection="1">
      <alignment horizontal="center"/>
      <protection hidden="1"/>
    </xf>
    <xf numFmtId="164" fontId="25" fillId="0" borderId="45" xfId="3" applyFont="1" applyFill="1" applyBorder="1" applyAlignment="1" applyProtection="1">
      <alignment vertical="center"/>
      <protection hidden="1"/>
    </xf>
    <xf numFmtId="164" fontId="0" fillId="0" borderId="0" xfId="0" applyNumberFormat="1"/>
    <xf numFmtId="0" fontId="23" fillId="0" borderId="17" xfId="0" applyFont="1" applyBorder="1" applyAlignment="1" applyProtection="1">
      <alignment horizontal="left" wrapText="1"/>
      <protection hidden="1"/>
    </xf>
    <xf numFmtId="0" fontId="23" fillId="0" borderId="17" xfId="0" applyFont="1" applyBorder="1" applyAlignment="1" applyProtection="1">
      <alignment horizontal="left"/>
      <protection hidden="1"/>
    </xf>
    <xf numFmtId="0" fontId="23" fillId="0" borderId="15" xfId="0" applyFont="1" applyBorder="1" applyAlignment="1" applyProtection="1">
      <alignment horizontal="left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0" fillId="0" borderId="0" xfId="0" applyFont="1" applyAlignment="1" applyProtection="1">
      <alignment wrapText="1"/>
      <protection hidden="1"/>
    </xf>
    <xf numFmtId="0" fontId="24" fillId="0" borderId="5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51" xfId="0" applyFont="1" applyBorder="1" applyAlignment="1">
      <alignment horizontal="center"/>
    </xf>
    <xf numFmtId="0" fontId="2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9" fillId="0" borderId="48" xfId="0" applyFont="1" applyBorder="1" applyAlignment="1" applyProtection="1">
      <alignment horizontal="center" vertical="center"/>
      <protection hidden="1"/>
    </xf>
    <xf numFmtId="0" fontId="20" fillId="0" borderId="48" xfId="0" applyFont="1" applyBorder="1" applyProtection="1">
      <protection hidden="1"/>
    </xf>
    <xf numFmtId="0" fontId="22" fillId="0" borderId="48" xfId="0" applyFont="1" applyBorder="1" applyAlignment="1" applyProtection="1">
      <alignment horizontal="center" vertical="center" wrapText="1"/>
      <protection hidden="1"/>
    </xf>
    <xf numFmtId="0" fontId="23" fillId="0" borderId="45" xfId="0" applyFont="1" applyBorder="1" applyAlignment="1" applyProtection="1">
      <alignment horizontal="left"/>
      <protection hidden="1"/>
    </xf>
    <xf numFmtId="164" fontId="26" fillId="0" borderId="45" xfId="3" applyFont="1" applyFill="1" applyBorder="1" applyAlignment="1" applyProtection="1">
      <alignment horizontal="left"/>
      <protection hidden="1"/>
    </xf>
    <xf numFmtId="164" fontId="26" fillId="0" borderId="17" xfId="3" applyFont="1" applyFill="1" applyBorder="1" applyAlignment="1" applyProtection="1">
      <alignment horizontal="left"/>
      <protection hidden="1"/>
    </xf>
    <xf numFmtId="164" fontId="26" fillId="0" borderId="17" xfId="3" applyFont="1" applyFill="1" applyBorder="1" applyAlignment="1" applyProtection="1">
      <alignment horizontal="center"/>
      <protection hidden="1"/>
    </xf>
    <xf numFmtId="164" fontId="26" fillId="0" borderId="15" xfId="3" applyFont="1" applyFill="1" applyBorder="1" applyAlignment="1" applyProtection="1">
      <alignment horizontal="center"/>
      <protection hidden="1"/>
    </xf>
    <xf numFmtId="0" fontId="23" fillId="0" borderId="17" xfId="0" applyFont="1" applyBorder="1" applyAlignment="1" applyProtection="1">
      <alignment horizontal="center"/>
      <protection hidden="1"/>
    </xf>
    <xf numFmtId="10" fontId="24" fillId="0" borderId="45" xfId="1" applyNumberFormat="1" applyFont="1" applyFill="1" applyBorder="1" applyAlignment="1" applyProtection="1">
      <alignment horizontal="center"/>
      <protection hidden="1"/>
    </xf>
    <xf numFmtId="10" fontId="24" fillId="0" borderId="17" xfId="1" applyNumberFormat="1" applyFont="1" applyFill="1" applyBorder="1" applyAlignment="1" applyProtection="1">
      <alignment horizontal="center"/>
      <protection hidden="1"/>
    </xf>
    <xf numFmtId="10" fontId="24" fillId="0" borderId="15" xfId="0" applyNumberFormat="1" applyFont="1" applyBorder="1" applyAlignment="1" applyProtection="1">
      <alignment horizontal="center"/>
      <protection hidden="1"/>
    </xf>
    <xf numFmtId="10" fontId="24" fillId="0" borderId="46" xfId="0" applyNumberFormat="1" applyFont="1" applyBorder="1" applyAlignment="1" applyProtection="1">
      <alignment horizontal="center"/>
      <protection hidden="1"/>
    </xf>
    <xf numFmtId="164" fontId="26" fillId="0" borderId="15" xfId="3" applyFont="1" applyFill="1" applyBorder="1" applyAlignment="1" applyProtection="1">
      <alignment horizontal="left" vertical="center"/>
      <protection hidden="1"/>
    </xf>
    <xf numFmtId="164" fontId="26" fillId="0" borderId="45" xfId="3" applyFont="1" applyFill="1" applyBorder="1" applyAlignment="1" applyProtection="1">
      <alignment horizontal="left" vertical="center"/>
      <protection hidden="1"/>
    </xf>
    <xf numFmtId="164" fontId="26" fillId="0" borderId="46" xfId="3" applyFont="1" applyFill="1" applyBorder="1" applyAlignment="1" applyProtection="1">
      <alignment horizontal="center"/>
      <protection hidden="1"/>
    </xf>
    <xf numFmtId="10" fontId="24" fillId="0" borderId="15" xfId="1" applyNumberFormat="1" applyFont="1" applyFill="1" applyBorder="1" applyAlignment="1" applyProtection="1">
      <alignment horizontal="center"/>
      <protection hidden="1"/>
    </xf>
    <xf numFmtId="10" fontId="24" fillId="0" borderId="46" xfId="1" applyNumberFormat="1" applyFont="1" applyFill="1" applyBorder="1" applyAlignment="1" applyProtection="1">
      <alignment horizontal="center"/>
      <protection hidden="1"/>
    </xf>
    <xf numFmtId="0" fontId="23" fillId="0" borderId="54" xfId="0" applyFont="1" applyBorder="1" applyAlignment="1" applyProtection="1">
      <alignment horizontal="center"/>
      <protection hidden="1"/>
    </xf>
    <xf numFmtId="164" fontId="26" fillId="0" borderId="15" xfId="3" applyFont="1" applyFill="1" applyBorder="1" applyAlignment="1" applyProtection="1">
      <alignment horizontal="center" vertical="center"/>
      <protection hidden="1"/>
    </xf>
    <xf numFmtId="164" fontId="26" fillId="0" borderId="46" xfId="3" applyFont="1" applyFill="1" applyBorder="1" applyAlignment="1" applyProtection="1">
      <alignment horizontal="center" vertical="center"/>
      <protection hidden="1"/>
    </xf>
    <xf numFmtId="0" fontId="23" fillId="0" borderId="54" xfId="0" applyFont="1" applyBorder="1" applyAlignment="1" applyProtection="1">
      <alignment horizontal="left"/>
      <protection hidden="1"/>
    </xf>
    <xf numFmtId="10" fontId="24" fillId="0" borderId="45" xfId="0" applyNumberFormat="1" applyFont="1" applyBorder="1" applyAlignment="1" applyProtection="1">
      <alignment horizontal="center"/>
      <protection hidden="1"/>
    </xf>
    <xf numFmtId="10" fontId="24" fillId="0" borderId="17" xfId="0" applyNumberFormat="1" applyFont="1" applyBorder="1" applyAlignment="1" applyProtection="1">
      <alignment horizontal="center"/>
      <protection hidden="1"/>
    </xf>
    <xf numFmtId="0" fontId="23" fillId="0" borderId="52" xfId="0" applyFont="1" applyBorder="1" applyAlignment="1" applyProtection="1">
      <alignment horizontal="left"/>
      <protection hidden="1"/>
    </xf>
    <xf numFmtId="0" fontId="23" fillId="0" borderId="50" xfId="0" applyFont="1" applyBorder="1" applyAlignment="1" applyProtection="1">
      <alignment horizontal="left"/>
      <protection hidden="1"/>
    </xf>
    <xf numFmtId="0" fontId="23" fillId="0" borderId="15" xfId="0" applyFont="1" applyBorder="1" applyAlignment="1">
      <alignment horizontal="left"/>
    </xf>
    <xf numFmtId="0" fontId="23" fillId="0" borderId="45" xfId="0" applyFont="1" applyBorder="1" applyAlignment="1">
      <alignment horizontal="left"/>
    </xf>
    <xf numFmtId="0" fontId="23" fillId="0" borderId="53" xfId="0" applyFont="1" applyBorder="1" applyAlignment="1" applyProtection="1">
      <alignment horizontal="left"/>
      <protection hidden="1"/>
    </xf>
    <xf numFmtId="0" fontId="23" fillId="0" borderId="0" xfId="0" applyFont="1" applyAlignment="1" applyProtection="1">
      <alignment horizontal="left"/>
      <protection hidden="1"/>
    </xf>
    <xf numFmtId="10" fontId="10" fillId="3" borderId="2" xfId="1" applyNumberFormat="1" applyFont="1" applyFill="1" applyBorder="1" applyAlignment="1" applyProtection="1">
      <alignment horizontal="right" vertical="center"/>
      <protection hidden="1"/>
    </xf>
    <xf numFmtId="10" fontId="10" fillId="3" borderId="4" xfId="1" applyNumberFormat="1" applyFont="1" applyFill="1" applyBorder="1" applyAlignment="1" applyProtection="1">
      <alignment horizontal="right" vertical="center"/>
      <protection hidden="1"/>
    </xf>
    <xf numFmtId="0" fontId="9" fillId="4" borderId="2" xfId="0" applyFont="1" applyFill="1" applyBorder="1" applyAlignment="1" applyProtection="1">
      <alignment horizontal="center"/>
      <protection hidden="1"/>
    </xf>
    <xf numFmtId="0" fontId="9" fillId="4" borderId="3" xfId="0" applyFont="1" applyFill="1" applyBorder="1" applyAlignment="1" applyProtection="1">
      <alignment horizontal="center"/>
      <protection hidden="1"/>
    </xf>
    <xf numFmtId="0" fontId="9" fillId="4" borderId="4" xfId="0" applyFont="1" applyFill="1" applyBorder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7" xfId="0" applyFont="1" applyFill="1" applyBorder="1" applyAlignment="1" applyProtection="1">
      <alignment horizontal="center" vertical="center"/>
      <protection hidden="1"/>
    </xf>
    <xf numFmtId="0" fontId="5" fillId="7" borderId="18" xfId="0" applyFont="1" applyFill="1" applyBorder="1" applyAlignment="1" applyProtection="1">
      <alignment horizontal="center" vertical="center" wrapText="1"/>
      <protection hidden="1"/>
    </xf>
    <xf numFmtId="0" fontId="5" fillId="7" borderId="25" xfId="0" applyFont="1" applyFill="1" applyBorder="1" applyAlignment="1" applyProtection="1">
      <alignment horizontal="center" vertical="center" wrapText="1"/>
      <protection hidden="1"/>
    </xf>
    <xf numFmtId="0" fontId="5" fillId="7" borderId="19" xfId="0" applyFont="1" applyFill="1" applyBorder="1" applyAlignment="1" applyProtection="1">
      <alignment horizontal="center" vertical="center" wrapText="1"/>
      <protection hidden="1"/>
    </xf>
    <xf numFmtId="0" fontId="5" fillId="7" borderId="26" xfId="0" applyFont="1" applyFill="1" applyBorder="1" applyAlignment="1" applyProtection="1">
      <alignment horizontal="center" vertical="center" wrapText="1"/>
      <protection hidden="1"/>
    </xf>
    <xf numFmtId="0" fontId="5" fillId="7" borderId="20" xfId="0" applyFont="1" applyFill="1" applyBorder="1" applyAlignment="1" applyProtection="1">
      <alignment horizontal="center" vertical="center" wrapText="1"/>
      <protection hidden="1"/>
    </xf>
    <xf numFmtId="0" fontId="5" fillId="7" borderId="27" xfId="0" applyFont="1" applyFill="1" applyBorder="1" applyAlignment="1" applyProtection="1">
      <alignment horizontal="center" vertical="center" wrapText="1"/>
      <protection hidden="1"/>
    </xf>
    <xf numFmtId="0" fontId="5" fillId="7" borderId="21" xfId="0" applyFont="1" applyFill="1" applyBorder="1" applyAlignment="1" applyProtection="1">
      <alignment horizontal="center" vertical="center" wrapText="1"/>
      <protection hidden="1"/>
    </xf>
    <xf numFmtId="0" fontId="5" fillId="7" borderId="22" xfId="0" applyFont="1" applyFill="1" applyBorder="1" applyAlignment="1" applyProtection="1">
      <alignment horizontal="center" vertical="center" wrapText="1"/>
      <protection hidden="1"/>
    </xf>
    <xf numFmtId="0" fontId="5" fillId="7" borderId="23" xfId="0" applyFont="1" applyFill="1" applyBorder="1" applyAlignment="1" applyProtection="1">
      <alignment horizontal="center" vertical="center" wrapText="1"/>
      <protection hidden="1"/>
    </xf>
    <xf numFmtId="0" fontId="5" fillId="7" borderId="24" xfId="0" applyFont="1" applyFill="1" applyBorder="1" applyAlignment="1" applyProtection="1">
      <alignment horizontal="center" vertical="center" wrapText="1"/>
      <protection hidden="1"/>
    </xf>
    <xf numFmtId="0" fontId="5" fillId="7" borderId="33" xfId="0" applyFont="1" applyFill="1" applyBorder="1" applyAlignment="1" applyProtection="1">
      <alignment horizontal="center" vertical="center" wrapText="1"/>
      <protection hidden="1"/>
    </xf>
    <xf numFmtId="0" fontId="5" fillId="7" borderId="28" xfId="0" applyFont="1" applyFill="1" applyBorder="1" applyAlignment="1" applyProtection="1">
      <alignment horizontal="center" vertical="center" wrapText="1"/>
      <protection hidden="1"/>
    </xf>
    <xf numFmtId="0" fontId="5" fillId="7" borderId="29" xfId="0" applyFont="1" applyFill="1" applyBorder="1" applyAlignment="1" applyProtection="1">
      <alignment horizontal="center" vertical="center" wrapText="1"/>
      <protection hidden="1"/>
    </xf>
    <xf numFmtId="0" fontId="5" fillId="7" borderId="30" xfId="0" applyFont="1" applyFill="1" applyBorder="1" applyAlignment="1" applyProtection="1">
      <alignment horizontal="center" vertical="center" wrapText="1"/>
      <protection hidden="1"/>
    </xf>
    <xf numFmtId="0" fontId="5" fillId="7" borderId="31" xfId="0" applyFont="1" applyFill="1" applyBorder="1" applyAlignment="1" applyProtection="1">
      <alignment horizontal="center" vertical="center" wrapText="1"/>
      <protection hidden="1"/>
    </xf>
    <xf numFmtId="0" fontId="5" fillId="7" borderId="32" xfId="0" applyFont="1" applyFill="1" applyBorder="1" applyAlignment="1" applyProtection="1">
      <alignment horizontal="center" vertical="center" wrapText="1"/>
      <protection hidden="1"/>
    </xf>
    <xf numFmtId="0" fontId="5" fillId="7" borderId="39" xfId="0" applyFont="1" applyFill="1" applyBorder="1" applyAlignment="1" applyProtection="1">
      <alignment horizontal="center" vertical="center" wrapText="1"/>
      <protection hidden="1"/>
    </xf>
    <xf numFmtId="0" fontId="5" fillId="7" borderId="38" xfId="0" applyFont="1" applyFill="1" applyBorder="1" applyAlignment="1" applyProtection="1">
      <alignment horizontal="center" vertical="center" wrapText="1"/>
      <protection hidden="1"/>
    </xf>
    <xf numFmtId="164" fontId="26" fillId="0" borderId="45" xfId="3" applyFont="1" applyFill="1" applyBorder="1" applyAlignment="1" applyProtection="1">
      <alignment horizontal="center" vertical="center"/>
      <protection hidden="1"/>
    </xf>
  </cellXfs>
  <cellStyles count="4">
    <cellStyle name="Percent 2 2" xfId="2" xr:uid="{00000000-0005-0000-0000-000000000000}"/>
    <cellStyle name="Обычный" xfId="0" builtinId="0"/>
    <cellStyle name="Процентный" xfId="1" builtinId="5"/>
    <cellStyle name="Финансовый" xfId="3" builtinId="3"/>
  </cellStyles>
  <dxfs count="1"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56030</xdr:colOff>
      <xdr:row>5</xdr:row>
      <xdr:rowOff>48185</xdr:rowOff>
    </xdr:from>
    <xdr:ext cx="257175" cy="142875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80802CB7-91BF-4722-8524-1C33C4CD72C4}"/>
            </a:ext>
          </a:extLst>
        </xdr:cNvPr>
        <xdr:cNvSpPr/>
      </xdr:nvSpPr>
      <xdr:spPr>
        <a:xfrm>
          <a:off x="4583206" y="9674038"/>
          <a:ext cx="257175" cy="142875"/>
        </a:xfrm>
        <a:prstGeom prst="leftArrow">
          <a:avLst>
            <a:gd name="adj1" fmla="val 50000"/>
            <a:gd name="adj2" fmla="val 50000"/>
          </a:avLst>
        </a:prstGeom>
        <a:solidFill>
          <a:srgbClr val="E04B11"/>
        </a:solidFill>
        <a:ln w="12700" cap="flat" cmpd="sng">
          <a:solidFill>
            <a:srgbClr val="E04B1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53789</xdr:colOff>
      <xdr:row>6</xdr:row>
      <xdr:rowOff>43142</xdr:rowOff>
    </xdr:from>
    <xdr:ext cx="257175" cy="142875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C6608966-89CA-4088-A6F7-9FE5F3374023}"/>
            </a:ext>
          </a:extLst>
        </xdr:cNvPr>
        <xdr:cNvSpPr/>
      </xdr:nvSpPr>
      <xdr:spPr>
        <a:xfrm>
          <a:off x="4580965" y="9870701"/>
          <a:ext cx="257175" cy="142875"/>
        </a:xfrm>
        <a:prstGeom prst="leftArrow">
          <a:avLst>
            <a:gd name="adj1" fmla="val 50000"/>
            <a:gd name="adj2" fmla="val 50000"/>
          </a:avLst>
        </a:prstGeom>
        <a:solidFill>
          <a:srgbClr val="E04B11"/>
        </a:solidFill>
        <a:ln w="12700" cap="flat" cmpd="sng">
          <a:solidFill>
            <a:srgbClr val="E04B1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67236</xdr:colOff>
      <xdr:row>12</xdr:row>
      <xdr:rowOff>11206</xdr:rowOff>
    </xdr:from>
    <xdr:ext cx="257175" cy="142875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CE433CF3-D3F8-4D09-921D-9389044E9354}"/>
            </a:ext>
          </a:extLst>
        </xdr:cNvPr>
        <xdr:cNvSpPr/>
      </xdr:nvSpPr>
      <xdr:spPr>
        <a:xfrm>
          <a:off x="4594412" y="11172265"/>
          <a:ext cx="257175" cy="142875"/>
        </a:xfrm>
        <a:prstGeom prst="leftArrow">
          <a:avLst>
            <a:gd name="adj1" fmla="val 50000"/>
            <a:gd name="adj2" fmla="val 50000"/>
          </a:avLst>
        </a:prstGeom>
        <a:solidFill>
          <a:srgbClr val="E04B11"/>
        </a:solidFill>
        <a:ln w="12700" cap="flat" cmpd="sng">
          <a:solidFill>
            <a:srgbClr val="E04B1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1</xdr:row>
      <xdr:rowOff>27215</xdr:rowOff>
    </xdr:from>
    <xdr:ext cx="1895475" cy="561975"/>
    <xdr:pic>
      <xdr:nvPicPr>
        <xdr:cNvPr id="62" name="image1.jpg">
          <a:extLst>
            <a:ext uri="{FF2B5EF4-FFF2-40B4-BE49-F238E27FC236}">
              <a16:creationId xmlns:a16="http://schemas.microsoft.com/office/drawing/2014/main" id="{9DA38176-8A7D-41E9-8288-357C979B1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31322"/>
          <a:ext cx="1895475" cy="561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U128"/>
  <sheetViews>
    <sheetView zoomScale="85" zoomScaleNormal="85" workbookViewId="0">
      <selection activeCell="J16" sqref="J16"/>
    </sheetView>
  </sheetViews>
  <sheetFormatPr defaultColWidth="8.85546875" defaultRowHeight="15" x14ac:dyDescent="0.25"/>
  <cols>
    <col min="1" max="1" width="18.7109375" style="29" customWidth="1"/>
    <col min="2" max="2" width="14.7109375" style="29" customWidth="1"/>
    <col min="3" max="3" width="8.85546875" style="29"/>
    <col min="4" max="4" width="10.140625" style="29" bestFit="1" customWidth="1"/>
    <col min="5" max="5" width="10.5703125" style="29" customWidth="1"/>
    <col min="6" max="6" width="12" style="29" customWidth="1"/>
    <col min="7" max="7" width="14.85546875" style="29" customWidth="1"/>
    <col min="8" max="8" width="14.7109375" style="29" customWidth="1"/>
    <col min="9" max="10" width="10.42578125" style="29" customWidth="1"/>
    <col min="11" max="11" width="14.28515625" style="29" customWidth="1"/>
    <col min="12" max="12" width="13.5703125" style="29" customWidth="1"/>
    <col min="13" max="13" width="11" style="29" customWidth="1"/>
    <col min="14" max="14" width="12.7109375" style="29" customWidth="1"/>
    <col min="15" max="15" width="13" style="29" customWidth="1"/>
    <col min="16" max="16" width="5.140625" style="29" customWidth="1"/>
    <col min="17" max="17" width="8.85546875" style="29" customWidth="1"/>
    <col min="18" max="18" width="5.85546875" style="29" customWidth="1"/>
    <col min="19" max="19" width="17.7109375" style="29" customWidth="1"/>
    <col min="20" max="20" width="15.28515625" style="29" customWidth="1"/>
    <col min="21" max="21" width="8.85546875" style="29" customWidth="1"/>
    <col min="22" max="16384" width="8.85546875" style="29"/>
  </cols>
  <sheetData>
    <row r="1" spans="1:21" ht="48" customHeight="1" thickBot="1" x14ac:dyDescent="0.3">
      <c r="A1" s="30" t="s">
        <v>69</v>
      </c>
      <c r="B1" s="31">
        <f>B2-1</f>
        <v>14</v>
      </c>
      <c r="D1" s="172" t="s">
        <v>70</v>
      </c>
      <c r="E1" s="172"/>
      <c r="F1" s="172"/>
      <c r="G1" s="172"/>
      <c r="H1" s="172"/>
      <c r="I1" s="172"/>
      <c r="Q1" s="29">
        <v>3</v>
      </c>
      <c r="T1" s="29">
        <f ca="1">IF(O5=0,"погашено",IF(B7="Да",ROUND((-$E$5*$B$11*(D5-D4)+B15),2),ROUND((-$E$5*$B$4*(D5-D4)+B15),2)))+IF(L5&gt;0,(-E5*$B$4*(K5-D5)+B15),0)</f>
        <v>30.55</v>
      </c>
    </row>
    <row r="2" spans="1:21" ht="15" customHeight="1" thickBot="1" x14ac:dyDescent="0.3">
      <c r="A2" s="30" t="s">
        <v>44</v>
      </c>
      <c r="B2" s="31">
        <f>'Кредитний калькулятор'!C7</f>
        <v>15</v>
      </c>
      <c r="D2" s="173"/>
      <c r="E2" s="173"/>
      <c r="F2" s="173"/>
      <c r="G2" s="173"/>
      <c r="H2" s="173"/>
      <c r="I2" s="173"/>
      <c r="N2" s="32"/>
      <c r="Q2" s="29">
        <v>4</v>
      </c>
    </row>
    <row r="3" spans="1:21" ht="45.75" thickBot="1" x14ac:dyDescent="0.3">
      <c r="A3" s="33" t="s">
        <v>12</v>
      </c>
      <c r="B3" s="34">
        <f>'Кредитний калькулятор'!C6</f>
        <v>100</v>
      </c>
      <c r="C3" s="35" t="s">
        <v>37</v>
      </c>
      <c r="D3" s="36" t="s">
        <v>9</v>
      </c>
      <c r="E3" s="36" t="s">
        <v>0</v>
      </c>
      <c r="F3" s="36" t="s">
        <v>10</v>
      </c>
      <c r="G3" s="36" t="s">
        <v>1</v>
      </c>
      <c r="H3" s="36" t="s">
        <v>2</v>
      </c>
      <c r="I3" s="37" t="s">
        <v>3</v>
      </c>
      <c r="J3" s="37" t="s">
        <v>11</v>
      </c>
      <c r="K3" s="38" t="s">
        <v>46</v>
      </c>
      <c r="L3" s="38" t="s">
        <v>43</v>
      </c>
      <c r="M3" s="39" t="s">
        <v>50</v>
      </c>
      <c r="N3" s="39" t="s">
        <v>49</v>
      </c>
      <c r="O3" s="29" t="s">
        <v>4</v>
      </c>
      <c r="Q3" s="29">
        <v>5</v>
      </c>
      <c r="S3" s="40"/>
      <c r="T3" s="41"/>
    </row>
    <row r="4" spans="1:21" ht="15.75" thickBot="1" x14ac:dyDescent="0.3">
      <c r="A4" s="42" t="s">
        <v>40</v>
      </c>
      <c r="B4" s="43">
        <f>'Кредитний калькулятор'!C12</f>
        <v>9.4999999999999998E-3</v>
      </c>
      <c r="C4" s="44">
        <f>IF(P4&lt;=$B$5,P4,"")</f>
        <v>0</v>
      </c>
      <c r="D4" s="45">
        <f ca="1">B9</f>
        <v>46272</v>
      </c>
      <c r="E4" s="46">
        <f>IF(O4=0,"погашено",IF(B7="Да",I4-H4,I4))</f>
        <v>-100</v>
      </c>
      <c r="F4" s="46">
        <v>0</v>
      </c>
      <c r="G4" s="47">
        <f>IF(O4=0,"погашено",IF(L4&gt;T4,L4-H4,IF(C4=$B$5,E4,IF(L4&gt;0,IF(L4-(-E4*$B$4*(K4-D4))&lt;0,0,L4-(-E4*$B$4*(K4-D4))),0))))</f>
        <v>0</v>
      </c>
      <c r="H4" s="46">
        <v>0</v>
      </c>
      <c r="I4" s="48">
        <f>IFERROR(IF($B$7="Да",-$B$3,-$B$3),-B3)</f>
        <v>-100</v>
      </c>
      <c r="J4" s="49">
        <f>IFERROR(IF($B$7="Да",-$B$3,-$B$3+$H$4),"")</f>
        <v>-100</v>
      </c>
      <c r="K4" s="50"/>
      <c r="L4" s="50"/>
      <c r="M4" s="51"/>
      <c r="N4" s="51"/>
      <c r="O4" s="29" t="s">
        <v>5</v>
      </c>
      <c r="P4" s="29">
        <v>0</v>
      </c>
      <c r="Q4" s="29">
        <v>6</v>
      </c>
      <c r="S4" s="52"/>
      <c r="U4" s="29" t="s">
        <v>66</v>
      </c>
    </row>
    <row r="5" spans="1:21" ht="15.75" thickBot="1" x14ac:dyDescent="0.3">
      <c r="A5" s="30" t="s">
        <v>41</v>
      </c>
      <c r="B5" s="53">
        <f>'Кредитний калькулятор'!C8</f>
        <v>24</v>
      </c>
      <c r="C5" s="44">
        <f>IF(P5&lt;=$B$5,P5,"")</f>
        <v>1</v>
      </c>
      <c r="D5" s="87">
        <f ca="1">IF(C5&gt;$B$5,"погашено",IF(I4&gt;H4,K4+$B$1,IF(C5&lt;=$B$5,D4+$B$1,"")))</f>
        <v>46286</v>
      </c>
      <c r="E5" s="47">
        <f>IF(C5&gt;$B$5,"погашено",E4+G4)</f>
        <v>-100</v>
      </c>
      <c r="F5" s="47">
        <f>IF(O5=0,"погашено",$B$15)</f>
        <v>17.25</v>
      </c>
      <c r="G5" s="47">
        <f ca="1">IF(L5&gt;T5,L5-H5,IF(C5=$B$5,E5,IF(L5&gt;0,IF(L5-(-E5*$B$4*(K5-D5))&lt;0,0,L5-(-E5*$B$4*(K5-D5))),0)))</f>
        <v>0</v>
      </c>
      <c r="H5" s="86">
        <f ca="1">IF(O5=0,"погашено",IF(B7="Да",ROUND(-E5*$B$11*((D5-D4)+1)+IF(AND(L5&gt;0,(-E5*$B$11*(K5-D5))&lt;L5),-E5*$B$11*(K5-D5),L5),2),ROUND(-$E$5*$B$11*((D5-D4)+1)+IF(L5&gt;0,-E5*$B$11*(K5-D5),0),2)))</f>
        <v>14.25</v>
      </c>
      <c r="I5" s="55">
        <f ca="1">IF(O5=0,"погашено",G5+H5)</f>
        <v>14.25</v>
      </c>
      <c r="J5" s="94">
        <f ca="1">IF(O5=0,"погашено",IFERROR(ROUNDDOWN(G5+H5+F5,2),""))</f>
        <v>31.5</v>
      </c>
      <c r="K5" s="50"/>
      <c r="L5" s="57"/>
      <c r="M5" s="51" t="str">
        <f>IF(C5=$B$5,IRR($J$4:J5,0.1)*12,"")</f>
        <v/>
      </c>
      <c r="N5" s="51" t="str">
        <f>IF(C5=$B$5,XIRR($J$4:J5,$D$4:D5,50),"")</f>
        <v/>
      </c>
      <c r="O5" s="29">
        <f>IFERROR(ROUNDDOWN(-E5,0),0)</f>
        <v>100</v>
      </c>
      <c r="P5" s="29">
        <v>1</v>
      </c>
      <c r="Q5" s="29">
        <v>7</v>
      </c>
      <c r="R5" s="58"/>
      <c r="S5" s="40"/>
      <c r="T5" s="60">
        <f ca="1">IF(O5=0,"погашено",IF(B7="Да",ROUND((-$E$5*$B$11*(D5-D4)+B15),2),ROUND((-$E$5*$B$4*(D5-D4)+B15),2)))+IF(L5&gt;0,(-E5*$B$4*(K5-D5)+B15),0)</f>
        <v>30.55</v>
      </c>
      <c r="U5" s="81">
        <v>0</v>
      </c>
    </row>
    <row r="6" spans="1:21" ht="15.75" thickBot="1" x14ac:dyDescent="0.3">
      <c r="A6" s="88" t="s">
        <v>47</v>
      </c>
      <c r="B6" s="61">
        <f>'Кредитний калькулятор'!C9</f>
        <v>360</v>
      </c>
      <c r="C6" s="44">
        <f t="shared" ref="C6:C74" ca="1" si="0">IF(P6&lt;=$B$5,P6,"")</f>
        <v>2</v>
      </c>
      <c r="D6" s="54">
        <f ca="1">IF(C6&gt;$B$5,"погашено",IF(I5&gt;H5,K5+$B$2,IF(C6&lt;=$B$5,D5+$B$2,"")))</f>
        <v>46301</v>
      </c>
      <c r="E6" s="47">
        <f t="shared" ref="E6:E69" ca="1" si="1">IF(C6&gt;$B$5,"погашено",E5+G5)</f>
        <v>-100</v>
      </c>
      <c r="F6" s="47">
        <f ca="1">IF(O6=0,0,IF(F5&gt;=0,0,$B$3*$B$15))</f>
        <v>0</v>
      </c>
      <c r="G6" s="62">
        <f ca="1">IF(O6=0,"погашено",IF(L6&gt;T6,L6-H6,IF(C6=$B$5,-E6,IF(L6&gt;0,IF(L6-(-E6*$B$4*(K6-D6))&lt;0,0,L6-(-E6*$B$4*(K6-D6))),0))))</f>
        <v>0</v>
      </c>
      <c r="H6" s="47">
        <f ca="1">IF(O6=0,"погашено",ROUND(IF(G5&gt;0,-E6*$B$4*(D6-K5),-E6*$B$4*(D6-D5))+IF(L6&gt;0,-E6*$B$4*(K6-D6),0)-IF(AND(L5&gt;0,G5=0),L5,0),2))</f>
        <v>14.25</v>
      </c>
      <c r="I6" s="55">
        <f ca="1">IF(O6=0,"погашено",G6+H6)</f>
        <v>14.25</v>
      </c>
      <c r="J6" s="56">
        <f t="shared" ref="J6:J14" ca="1" si="2">IF(O6=0,"погашено",IFERROR(ROUNDDOWN(G6+H6+F6,2),""))</f>
        <v>14.25</v>
      </c>
      <c r="K6" s="50"/>
      <c r="L6" s="57"/>
      <c r="M6" s="51" t="str">
        <f ca="1">IF(C6=$B$5,IRR($J$4:J6,0.1)*12,"")</f>
        <v/>
      </c>
      <c r="N6" s="51" t="str">
        <f ca="1">IF(C6=$B$5,XIRR($J$4:J6,$D$4:D6,50),"")</f>
        <v/>
      </c>
      <c r="O6" s="29">
        <f ca="1">IFERROR(ROUNDDOWN(-E6,0),0)</f>
        <v>100</v>
      </c>
      <c r="P6" s="29">
        <f ca="1">IF(G5&gt;0,P5+2,P5+1)</f>
        <v>2</v>
      </c>
      <c r="Q6" s="29">
        <v>8</v>
      </c>
      <c r="R6" s="58"/>
      <c r="S6" s="60"/>
      <c r="T6" s="60">
        <f ca="1">IF(O6=0,"погашено",IF(B8="Да",ROUND((-$E$5*$B$11*(D6-D5)+B16),2),ROUND((-$E$5*$B$4*(D6-D5)+B16),2)))+IF(L6&gt;0,(-E6*$B$4*(K6-D6)+B16),0)</f>
        <v>14.25</v>
      </c>
      <c r="U6" s="81">
        <v>0.01</v>
      </c>
    </row>
    <row r="7" spans="1:21" ht="15" customHeight="1" thickBot="1" x14ac:dyDescent="0.3">
      <c r="A7" s="89" t="s">
        <v>45</v>
      </c>
      <c r="B7" s="90" t="s">
        <v>5</v>
      </c>
      <c r="C7" s="44">
        <f t="shared" ca="1" si="0"/>
        <v>3</v>
      </c>
      <c r="D7" s="54">
        <f ca="1">IF(C7&gt;$B$5,"погашено",IF(I6&gt;H6,K6+$B$2,IF(C7&lt;=$B$5,D6+$B$2,"")))</f>
        <v>46316</v>
      </c>
      <c r="E7" s="47">
        <f ca="1">IF(C7&gt;$B$5,"погашено",E6+G6)</f>
        <v>-100</v>
      </c>
      <c r="F7" s="47">
        <f t="shared" ref="F7:F70" ca="1" si="3">IF(O7=0,0,IF(F6&gt;=0,0,$B$3*$B$15))</f>
        <v>0</v>
      </c>
      <c r="G7" s="62">
        <f t="shared" ref="G7:G69" ca="1" si="4">IF(O7=0,"погашено",IF(L7&gt;T7,L7-H7,IF(C7=$B$5,-E7,IF(L7&gt;0,IF(L7-(-E7*$B$4*(K7-D7))&lt;0,0,L7-(-E7*$B$4*(K7-D7))),0))))</f>
        <v>0</v>
      </c>
      <c r="H7" s="47">
        <f ca="1">IF(O7=0,"погашено",ROUND(IF(G6&gt;0,-E7*$B$4*(D7-K6),-E7*$B$4*(D7-D6))+IF(L7&gt;0,-E7*$B$4*(K7-D7),0)-IF(AND(L6&gt;0,G6=0),L6,0),2))</f>
        <v>14.25</v>
      </c>
      <c r="I7" s="55">
        <f t="shared" ref="I7:I15" ca="1" si="5">IF(O7=0,"погашено",G7+H7)</f>
        <v>14.25</v>
      </c>
      <c r="J7" s="56">
        <f t="shared" ca="1" si="2"/>
        <v>14.25</v>
      </c>
      <c r="K7" s="50"/>
      <c r="L7" s="57"/>
      <c r="M7" s="51" t="str">
        <f ca="1">IF(C7=$B$5,IRR($J$4:J7,0.1)*12,"")</f>
        <v/>
      </c>
      <c r="N7" s="51" t="str">
        <f ca="1">IF(C7=$B$5,XIRR($J$4:J7,$D$4:D7,50),"")</f>
        <v/>
      </c>
      <c r="O7" s="29">
        <f t="shared" ref="O7:O69" ca="1" si="6">IFERROR(ROUNDDOWN(-E7,0),0)</f>
        <v>100</v>
      </c>
      <c r="P7" s="29">
        <f t="shared" ref="P7:P70" ca="1" si="7">IF(G6&gt;0,P6+2,P6+1)</f>
        <v>3</v>
      </c>
      <c r="Q7" s="29">
        <v>9</v>
      </c>
      <c r="R7" s="58"/>
      <c r="S7" s="59"/>
      <c r="T7" s="60">
        <f t="shared" ref="T7:T16" ca="1" si="8">IF(O7=0,"погашено",IF(B9="Да",ROUND((-$E$5*$B$11*(D7-D6)+B17),2),ROUND((-$E$5*$B$4*(D7-D6)+B17),2)))+IF(L7&gt;0,(-E7*$B$4*(K7-D7)+B17),0)</f>
        <v>14.25</v>
      </c>
      <c r="U7" s="81">
        <v>0.02</v>
      </c>
    </row>
    <row r="8" spans="1:21" ht="15.75" thickBot="1" x14ac:dyDescent="0.3">
      <c r="A8" s="63" t="s">
        <v>48</v>
      </c>
      <c r="B8" s="91">
        <f>'Кредитний калькулятор'!C13</f>
        <v>0</v>
      </c>
      <c r="C8" s="44">
        <f t="shared" ca="1" si="0"/>
        <v>4</v>
      </c>
      <c r="D8" s="54">
        <f t="shared" ref="D8:D71" ca="1" si="9">IF(C8&gt;$B$5,"погашено",IF(I7&gt;H7,K7+$B$2,IF(C8&lt;=$B$5,D7+$B$2,"")))</f>
        <v>46331</v>
      </c>
      <c r="E8" s="47">
        <f t="shared" ca="1" si="1"/>
        <v>-100</v>
      </c>
      <c r="F8" s="47">
        <f t="shared" ca="1" si="3"/>
        <v>0</v>
      </c>
      <c r="G8" s="62">
        <f t="shared" ca="1" si="4"/>
        <v>0</v>
      </c>
      <c r="H8" s="47">
        <f t="shared" ref="H8:H70" ca="1" si="10">IF(O8=0,"погашено",ROUND(IF(G7&gt;0,-E8*$B$4*(D8-K7),-E8*$B$4*(D8-D7))+IF(L8&gt;0,-E8*$B$4*(K8-D8),0)-IF(AND(L7&gt;0,G7=0),L7,0),2))</f>
        <v>14.25</v>
      </c>
      <c r="I8" s="55">
        <f t="shared" ca="1" si="5"/>
        <v>14.25</v>
      </c>
      <c r="J8" s="56">
        <f t="shared" ca="1" si="2"/>
        <v>14.25</v>
      </c>
      <c r="K8" s="50"/>
      <c r="L8" s="57"/>
      <c r="M8" s="51" t="str">
        <f ca="1">IF(C8=$B$5,IRR($J$4:J8,0.1)*12,"")</f>
        <v/>
      </c>
      <c r="N8" s="51" t="str">
        <f ca="1">IF(C8=$B$5,XIRR($J$4:J8,$D$4:D8,50),"")</f>
        <v/>
      </c>
      <c r="O8" s="29">
        <f t="shared" ca="1" si="6"/>
        <v>100</v>
      </c>
      <c r="P8" s="29">
        <f t="shared" ca="1" si="7"/>
        <v>4</v>
      </c>
      <c r="Q8" s="29">
        <v>10</v>
      </c>
      <c r="R8" s="58"/>
      <c r="S8" s="59"/>
      <c r="T8" s="60">
        <f t="shared" ca="1" si="8"/>
        <v>14.25</v>
      </c>
      <c r="U8" s="81">
        <v>0.03</v>
      </c>
    </row>
    <row r="9" spans="1:21" ht="15.75" thickBot="1" x14ac:dyDescent="0.3">
      <c r="A9" s="30" t="s">
        <v>7</v>
      </c>
      <c r="B9" s="92">
        <f ca="1">'Кредитний калькулятор'!C5</f>
        <v>46272</v>
      </c>
      <c r="C9" s="44">
        <f ca="1">IF(P9&lt;=$B$5,P9,"")</f>
        <v>5</v>
      </c>
      <c r="D9" s="54">
        <f t="shared" ca="1" si="9"/>
        <v>46346</v>
      </c>
      <c r="E9" s="47">
        <f t="shared" ca="1" si="1"/>
        <v>-100</v>
      </c>
      <c r="F9" s="47">
        <f t="shared" ca="1" si="3"/>
        <v>0</v>
      </c>
      <c r="G9" s="62">
        <f t="shared" ca="1" si="4"/>
        <v>0</v>
      </c>
      <c r="H9" s="47">
        <f t="shared" ca="1" si="10"/>
        <v>14.25</v>
      </c>
      <c r="I9" s="55">
        <f t="shared" ca="1" si="5"/>
        <v>14.25</v>
      </c>
      <c r="J9" s="56">
        <f t="shared" ca="1" si="2"/>
        <v>14.25</v>
      </c>
      <c r="K9" s="50"/>
      <c r="L9" s="57"/>
      <c r="M9" s="51" t="str">
        <f ca="1">IF(C9=$B$5,IRR($J$4:J9,0.1)*12,"")</f>
        <v/>
      </c>
      <c r="N9" s="51" t="str">
        <f ca="1">IF(C9=$B$5,XIRR($J$4:J9,$D$4:D9,50),"")</f>
        <v/>
      </c>
      <c r="O9" s="29">
        <f t="shared" ca="1" si="6"/>
        <v>100</v>
      </c>
      <c r="P9" s="29">
        <f t="shared" ca="1" si="7"/>
        <v>5</v>
      </c>
      <c r="Q9" s="29">
        <v>11</v>
      </c>
      <c r="R9" s="58"/>
      <c r="S9" s="59"/>
      <c r="T9" s="60">
        <f t="shared" ca="1" si="8"/>
        <v>14.26</v>
      </c>
      <c r="U9" s="81">
        <v>0.04</v>
      </c>
    </row>
    <row r="10" spans="1:21" ht="15" customHeight="1" thickBot="1" x14ac:dyDescent="0.3">
      <c r="A10" s="30" t="s">
        <v>8</v>
      </c>
      <c r="B10" s="93">
        <f ca="1">B9+B12-B13</f>
        <v>46632</v>
      </c>
      <c r="C10" s="44">
        <f t="shared" ca="1" si="0"/>
        <v>6</v>
      </c>
      <c r="D10" s="54">
        <f t="shared" ca="1" si="9"/>
        <v>46361</v>
      </c>
      <c r="E10" s="47">
        <f t="shared" ca="1" si="1"/>
        <v>-100</v>
      </c>
      <c r="F10" s="47">
        <f t="shared" ca="1" si="3"/>
        <v>0</v>
      </c>
      <c r="G10" s="62">
        <f t="shared" ca="1" si="4"/>
        <v>0</v>
      </c>
      <c r="H10" s="47">
        <f t="shared" ca="1" si="10"/>
        <v>14.25</v>
      </c>
      <c r="I10" s="55">
        <f t="shared" ca="1" si="5"/>
        <v>14.25</v>
      </c>
      <c r="J10" s="56">
        <f t="shared" ca="1" si="2"/>
        <v>14.25</v>
      </c>
      <c r="K10" s="50"/>
      <c r="L10" s="57"/>
      <c r="M10" s="51" t="str">
        <f ca="1">IF(C10=$B$5,IRR($J$4:J10,0.1)*12,"")</f>
        <v/>
      </c>
      <c r="N10" s="51" t="str">
        <f ca="1">IF(C10=$B$5,XIRR($J$4:J10,$D$4:D10,50),"")</f>
        <v/>
      </c>
      <c r="O10" s="29">
        <f t="shared" ca="1" si="6"/>
        <v>100</v>
      </c>
      <c r="P10" s="29">
        <f t="shared" ca="1" si="7"/>
        <v>6</v>
      </c>
      <c r="Q10" s="29">
        <v>12</v>
      </c>
      <c r="R10" s="58"/>
      <c r="S10" s="59"/>
      <c r="T10" s="60">
        <f t="shared" ca="1" si="8"/>
        <v>14.25</v>
      </c>
      <c r="U10" s="81">
        <v>0.05</v>
      </c>
    </row>
    <row r="11" spans="1:21" ht="16.149999999999999" customHeight="1" thickBot="1" x14ac:dyDescent="0.3">
      <c r="A11" s="42" t="s">
        <v>42</v>
      </c>
      <c r="B11" s="85">
        <f>'Кредитний калькулятор'!C11</f>
        <v>9.4999999999999998E-3</v>
      </c>
      <c r="C11" s="44">
        <f t="shared" ca="1" si="0"/>
        <v>7</v>
      </c>
      <c r="D11" s="54">
        <f t="shared" ca="1" si="9"/>
        <v>46376</v>
      </c>
      <c r="E11" s="47">
        <f t="shared" ca="1" si="1"/>
        <v>-100</v>
      </c>
      <c r="F11" s="47">
        <f t="shared" ca="1" si="3"/>
        <v>0</v>
      </c>
      <c r="G11" s="62">
        <f t="shared" ca="1" si="4"/>
        <v>0</v>
      </c>
      <c r="H11" s="47">
        <f t="shared" ca="1" si="10"/>
        <v>14.25</v>
      </c>
      <c r="I11" s="55">
        <f t="shared" ca="1" si="5"/>
        <v>14.25</v>
      </c>
      <c r="J11" s="56">
        <f t="shared" ca="1" si="2"/>
        <v>14.25</v>
      </c>
      <c r="K11" s="50"/>
      <c r="L11" s="57"/>
      <c r="M11" s="51" t="str">
        <f ca="1">IF(C11=$B$5,IRR($J$4:J11,0.1)*12,"")</f>
        <v/>
      </c>
      <c r="N11" s="51" t="str">
        <f ca="1">IF(C11=$B$5,XIRR($J$4:J11,$D$4:D11,50),"")</f>
        <v/>
      </c>
      <c r="O11" s="29">
        <f t="shared" ca="1" si="6"/>
        <v>100</v>
      </c>
      <c r="P11" s="29">
        <f t="shared" ca="1" si="7"/>
        <v>7</v>
      </c>
      <c r="Q11" s="29">
        <v>13</v>
      </c>
      <c r="R11" s="58"/>
      <c r="S11" s="59"/>
      <c r="T11" s="60">
        <f t="shared" ca="1" si="8"/>
        <v>14.25</v>
      </c>
      <c r="U11" s="81">
        <v>0.1</v>
      </c>
    </row>
    <row r="12" spans="1:21" ht="15.75" thickBot="1" x14ac:dyDescent="0.3">
      <c r="A12" s="64"/>
      <c r="B12" s="65">
        <f>B5*B2</f>
        <v>360</v>
      </c>
      <c r="C12" s="66">
        <f t="shared" ca="1" si="0"/>
        <v>8</v>
      </c>
      <c r="D12" s="54">
        <f t="shared" ca="1" si="9"/>
        <v>46391</v>
      </c>
      <c r="E12" s="47">
        <f t="shared" ca="1" si="1"/>
        <v>-100</v>
      </c>
      <c r="F12" s="47">
        <f t="shared" ca="1" si="3"/>
        <v>0</v>
      </c>
      <c r="G12" s="62">
        <f t="shared" ca="1" si="4"/>
        <v>0</v>
      </c>
      <c r="H12" s="47">
        <f t="shared" ca="1" si="10"/>
        <v>14.25</v>
      </c>
      <c r="I12" s="55">
        <f t="shared" ca="1" si="5"/>
        <v>14.25</v>
      </c>
      <c r="J12" s="56">
        <f t="shared" ca="1" si="2"/>
        <v>14.25</v>
      </c>
      <c r="K12" s="50"/>
      <c r="L12" s="57"/>
      <c r="M12" s="51" t="str">
        <f ca="1">IF(C12=$B$5,IRR($J$4:J12,0.1)*12,"")</f>
        <v/>
      </c>
      <c r="N12" s="51" t="str">
        <f ca="1">IF(C12=$B$5,XIRR($J$4:J12,$D$4:D12,50),"")</f>
        <v/>
      </c>
      <c r="O12" s="29">
        <f t="shared" ca="1" si="6"/>
        <v>100</v>
      </c>
      <c r="P12" s="29">
        <f t="shared" ca="1" si="7"/>
        <v>8</v>
      </c>
      <c r="Q12" s="29">
        <v>14</v>
      </c>
      <c r="R12" s="58"/>
      <c r="S12" s="67"/>
      <c r="T12" s="60">
        <f t="shared" ca="1" si="8"/>
        <v>14.25</v>
      </c>
      <c r="U12" s="81">
        <v>0.15000000000000002</v>
      </c>
    </row>
    <row r="13" spans="1:21" ht="15.6" customHeight="1" thickBot="1" x14ac:dyDescent="0.3">
      <c r="A13" s="68">
        <f ca="1">B9+B5*B2</f>
        <v>46632</v>
      </c>
      <c r="B13" s="69">
        <v>0</v>
      </c>
      <c r="C13" s="66">
        <f t="shared" ca="1" si="0"/>
        <v>9</v>
      </c>
      <c r="D13" s="54">
        <f t="shared" ca="1" si="9"/>
        <v>46406</v>
      </c>
      <c r="E13" s="47">
        <f t="shared" ca="1" si="1"/>
        <v>-100</v>
      </c>
      <c r="F13" s="47">
        <f t="shared" ca="1" si="3"/>
        <v>0</v>
      </c>
      <c r="G13" s="62">
        <f t="shared" ca="1" si="4"/>
        <v>0</v>
      </c>
      <c r="H13" s="47">
        <f t="shared" ca="1" si="10"/>
        <v>14.25</v>
      </c>
      <c r="I13" s="55">
        <f t="shared" ca="1" si="5"/>
        <v>14.25</v>
      </c>
      <c r="J13" s="56">
        <f t="shared" ca="1" si="2"/>
        <v>14.25</v>
      </c>
      <c r="K13" s="50"/>
      <c r="L13" s="57"/>
      <c r="M13" s="51" t="str">
        <f ca="1">IF(C13=$B$5,IRR($J$4:J13,0.1)*12,"")</f>
        <v/>
      </c>
      <c r="N13" s="51" t="str">
        <f ca="1">IF(C13=$B$5,XIRR($J$4:J13,$D$4:D13,50),"")</f>
        <v/>
      </c>
      <c r="O13" s="29">
        <f t="shared" ca="1" si="6"/>
        <v>100</v>
      </c>
      <c r="P13" s="29">
        <f t="shared" ca="1" si="7"/>
        <v>9</v>
      </c>
      <c r="Q13" s="29">
        <v>15</v>
      </c>
      <c r="R13" s="58"/>
      <c r="S13" s="67"/>
      <c r="T13" s="60">
        <f t="shared" ca="1" si="8"/>
        <v>14.25</v>
      </c>
      <c r="U13" s="81">
        <v>0.2</v>
      </c>
    </row>
    <row r="14" spans="1:21" ht="15.75" thickBot="1" x14ac:dyDescent="0.3">
      <c r="A14" s="64"/>
      <c r="B14" s="70" t="str">
        <f>IF(AND(B8&gt;0,B7="Да"),"+","-")</f>
        <v>-</v>
      </c>
      <c r="C14" s="66">
        <f t="shared" ca="1" si="0"/>
        <v>10</v>
      </c>
      <c r="D14" s="54">
        <f t="shared" ca="1" si="9"/>
        <v>46421</v>
      </c>
      <c r="E14" s="47">
        <f t="shared" ca="1" si="1"/>
        <v>-100</v>
      </c>
      <c r="F14" s="47">
        <f t="shared" ca="1" si="3"/>
        <v>0</v>
      </c>
      <c r="G14" s="62">
        <f t="shared" ca="1" si="4"/>
        <v>0</v>
      </c>
      <c r="H14" s="47">
        <f t="shared" ca="1" si="10"/>
        <v>14.25</v>
      </c>
      <c r="I14" s="55">
        <f t="shared" ca="1" si="5"/>
        <v>14.25</v>
      </c>
      <c r="J14" s="56">
        <f t="shared" ca="1" si="2"/>
        <v>14.25</v>
      </c>
      <c r="K14" s="50"/>
      <c r="L14" s="57"/>
      <c r="M14" s="51" t="str">
        <f ca="1">IF(C14=$B$5,IRR($J$4:J14,0.1)*12,"")</f>
        <v/>
      </c>
      <c r="N14" s="51" t="str">
        <f ca="1">IF(C14=$B$5,XIRR($J$4:J14,$D$4:D14,50),"")</f>
        <v/>
      </c>
      <c r="O14" s="29">
        <f t="shared" ca="1" si="6"/>
        <v>100</v>
      </c>
      <c r="P14" s="29">
        <f t="shared" ca="1" si="7"/>
        <v>10</v>
      </c>
      <c r="Q14" s="29">
        <v>16</v>
      </c>
      <c r="R14" s="58"/>
      <c r="S14" s="67"/>
      <c r="T14" s="60">
        <f t="shared" ca="1" si="8"/>
        <v>14.25</v>
      </c>
      <c r="U14" s="81">
        <v>0.25</v>
      </c>
    </row>
    <row r="15" spans="1:21" ht="15.6" customHeight="1" thickBot="1" x14ac:dyDescent="0.3">
      <c r="A15" s="42" t="s">
        <v>68</v>
      </c>
      <c r="B15" s="83">
        <f>'Кредитний калькулятор'!C6*'Кредитний калькулятор'!C14</f>
        <v>17.25</v>
      </c>
      <c r="C15" s="66">
        <f t="shared" ca="1" si="0"/>
        <v>11</v>
      </c>
      <c r="D15" s="54">
        <f t="shared" ca="1" si="9"/>
        <v>46436</v>
      </c>
      <c r="E15" s="47">
        <f t="shared" ca="1" si="1"/>
        <v>-100</v>
      </c>
      <c r="F15" s="47">
        <f t="shared" ca="1" si="3"/>
        <v>0</v>
      </c>
      <c r="G15" s="62">
        <f t="shared" ca="1" si="4"/>
        <v>0</v>
      </c>
      <c r="H15" s="47">
        <f t="shared" ca="1" si="10"/>
        <v>14.25</v>
      </c>
      <c r="I15" s="55">
        <f t="shared" ca="1" si="5"/>
        <v>14.25</v>
      </c>
      <c r="J15" s="56">
        <f ca="1">IF(O15=0,"погашено",IFERROR(ROUNDDOWN(G15+H15+F15,2),""))</f>
        <v>14.25</v>
      </c>
      <c r="K15" s="50"/>
      <c r="L15" s="57"/>
      <c r="M15" s="51" t="str">
        <f ca="1">IF(C15=$B$5,IRR($J$4:J15,0.1)*12,"")</f>
        <v/>
      </c>
      <c r="N15" s="51" t="str">
        <f ca="1">IF(C15=$B$5,XIRR($J$4:J15,$D$4:D15,50),"")</f>
        <v/>
      </c>
      <c r="O15" s="29">
        <f t="shared" ca="1" si="6"/>
        <v>100</v>
      </c>
      <c r="P15" s="29">
        <f t="shared" ca="1" si="7"/>
        <v>11</v>
      </c>
      <c r="Q15" s="29">
        <v>17</v>
      </c>
      <c r="R15" s="58"/>
      <c r="S15" s="67"/>
      <c r="T15" s="60">
        <f t="shared" ca="1" si="8"/>
        <v>14.25</v>
      </c>
      <c r="U15" s="81">
        <v>0.3</v>
      </c>
    </row>
    <row r="16" spans="1:21" ht="15.75" thickBot="1" x14ac:dyDescent="0.3">
      <c r="A16" s="71"/>
      <c r="B16" s="72"/>
      <c r="C16" s="66">
        <f t="shared" ca="1" si="0"/>
        <v>12</v>
      </c>
      <c r="D16" s="54">
        <f t="shared" ca="1" si="9"/>
        <v>46451</v>
      </c>
      <c r="E16" s="47">
        <f t="shared" ca="1" si="1"/>
        <v>-100</v>
      </c>
      <c r="F16" s="47">
        <f t="shared" ca="1" si="3"/>
        <v>0</v>
      </c>
      <c r="G16" s="62">
        <f ca="1">IF(O16=0,"погашено",IF(L16&gt;T16,L16-H16,IF(C16=$B$5,-E16,IF(L16&gt;0,IF(L16-(-E16*$B$4*(K16-D16))&lt;0,0,L16-(-E16*$B$4*(K16-D16))),0))))</f>
        <v>0</v>
      </c>
      <c r="H16" s="47">
        <f t="shared" ca="1" si="10"/>
        <v>14.25</v>
      </c>
      <c r="I16" s="55">
        <f t="shared" ref="I16" ca="1" si="11">IF(O16=0,"погашено",G16+H16+F16)</f>
        <v>14.25</v>
      </c>
      <c r="J16" s="56">
        <f ca="1">IF(O16=0,"погашено",IFERROR(ROUNDDOWN(G16+H16+F16,2),""))</f>
        <v>14.25</v>
      </c>
      <c r="K16" s="50"/>
      <c r="L16" s="57"/>
      <c r="M16" s="51" t="str">
        <f ca="1">IF(C16=$B$5,IRR($J$4:J16,0.1)*12,"")</f>
        <v/>
      </c>
      <c r="N16" s="51" t="str">
        <f ca="1">IF(C16=$B$5,XIRR($J$4:J16,$D$4:D16,50),"")</f>
        <v/>
      </c>
      <c r="O16" s="29">
        <f t="shared" ca="1" si="6"/>
        <v>100</v>
      </c>
      <c r="P16" s="29">
        <f t="shared" ca="1" si="7"/>
        <v>12</v>
      </c>
      <c r="Q16" s="29">
        <v>18</v>
      </c>
      <c r="R16" s="58"/>
      <c r="S16" s="67"/>
      <c r="T16" s="60">
        <f t="shared" ca="1" si="8"/>
        <v>14.25</v>
      </c>
      <c r="U16" s="81">
        <v>0.35</v>
      </c>
    </row>
    <row r="17" spans="1:21" ht="15.75" thickBot="1" x14ac:dyDescent="0.3">
      <c r="A17" s="71"/>
      <c r="B17" s="72"/>
      <c r="C17" s="66">
        <f t="shared" ca="1" si="0"/>
        <v>13</v>
      </c>
      <c r="D17" s="54">
        <f t="shared" ca="1" si="9"/>
        <v>46466</v>
      </c>
      <c r="E17" s="47">
        <f t="shared" ca="1" si="1"/>
        <v>-100</v>
      </c>
      <c r="F17" s="47">
        <f t="shared" ca="1" si="3"/>
        <v>0</v>
      </c>
      <c r="G17" s="62">
        <f ca="1">IF(O17=0,"погашено",IF(L17&gt;T17,L17-H17,IF(C17=$B$5,-E17,IF(L17&gt;0,IF(L17-(-E17*$B$4*(K17-D17))&lt;0,0,L17-(-E17*$B$4*(K17-D17))),0))))</f>
        <v>0</v>
      </c>
      <c r="H17" s="47">
        <f t="shared" ca="1" si="10"/>
        <v>14.25</v>
      </c>
      <c r="I17" s="55">
        <f t="shared" ref="I17:I69" ca="1" si="12">IF(O17=0,"погашено",IFERROR(G17+H17,""))</f>
        <v>14.25</v>
      </c>
      <c r="J17" s="56">
        <f t="shared" ref="J17:J69" ca="1" si="13">IF(O17=0,"погашено",IFERROR(ROUNDDOWN(G17+H17,2),""))</f>
        <v>14.25</v>
      </c>
      <c r="K17" s="50"/>
      <c r="L17" s="57"/>
      <c r="M17" s="51" t="str">
        <f ca="1">IF(C17=$B$5,IRR($J$4:J17,0.1)*12,"")</f>
        <v/>
      </c>
      <c r="N17" s="51" t="str">
        <f ca="1">IF(C17=$B$5,XIRR($J$4:J17,$D$4:D17,50),"")</f>
        <v/>
      </c>
      <c r="O17" s="29">
        <f t="shared" ca="1" si="6"/>
        <v>100</v>
      </c>
      <c r="P17" s="29">
        <f t="shared" ca="1" si="7"/>
        <v>13</v>
      </c>
      <c r="Q17" s="29">
        <v>19</v>
      </c>
      <c r="T17" s="60">
        <f ca="1">IF(O17=0,"погашено",IF(B19="Да",ROUND(-$E$5*$B$11*(D17-D16),2),ROUND(-$E$5*$B$4*(D17-D16),2)))+IF(L17&gt;0,-E17*$B$4*(K17-D17),0)</f>
        <v>14.25</v>
      </c>
      <c r="U17" s="81">
        <v>0.39999999999999997</v>
      </c>
    </row>
    <row r="18" spans="1:21" ht="15.75" thickBot="1" x14ac:dyDescent="0.3">
      <c r="A18" s="71"/>
      <c r="B18" s="72"/>
      <c r="C18" s="66">
        <f t="shared" ca="1" si="0"/>
        <v>14</v>
      </c>
      <c r="D18" s="54">
        <f t="shared" ca="1" si="9"/>
        <v>46481</v>
      </c>
      <c r="E18" s="47">
        <f t="shared" ca="1" si="1"/>
        <v>-100</v>
      </c>
      <c r="F18" s="47">
        <f t="shared" ca="1" si="3"/>
        <v>0</v>
      </c>
      <c r="G18" s="62">
        <f t="shared" ca="1" si="4"/>
        <v>0</v>
      </c>
      <c r="H18" s="47">
        <f t="shared" ca="1" si="10"/>
        <v>14.25</v>
      </c>
      <c r="I18" s="55">
        <f t="shared" ca="1" si="12"/>
        <v>14.25</v>
      </c>
      <c r="J18" s="56">
        <f t="shared" ca="1" si="13"/>
        <v>14.25</v>
      </c>
      <c r="K18" s="50"/>
      <c r="L18" s="57"/>
      <c r="M18" s="51" t="str">
        <f ca="1">IF(C18=$B$5,IRR($J$4:J18,0.1)*12,"")</f>
        <v/>
      </c>
      <c r="N18" s="51" t="str">
        <f ca="1">IF(C18=$B$5,XIRR($J$4:J18,$D$4:D18,50),"")</f>
        <v/>
      </c>
      <c r="O18" s="29">
        <f t="shared" ca="1" si="6"/>
        <v>100</v>
      </c>
      <c r="P18" s="29">
        <f t="shared" ca="1" si="7"/>
        <v>14</v>
      </c>
      <c r="Q18" s="29">
        <v>20</v>
      </c>
      <c r="T18" s="60">
        <f t="shared" ref="T18:T69" ca="1" si="14">IF(O18=0,"погашено",IF(B20="Да",ROUND(-$E$5*$B$11*(D18-D17),2),ROUND(-$E$5*$B$4*(D18-D17),2)))+IF(L18&gt;0,-E18*$B$4*(K18-D18),0)</f>
        <v>14.25</v>
      </c>
      <c r="U18" s="81">
        <v>0.44999999999999996</v>
      </c>
    </row>
    <row r="19" spans="1:21" ht="15.75" thickBot="1" x14ac:dyDescent="0.3">
      <c r="A19" s="71"/>
      <c r="B19" s="72">
        <v>0.01</v>
      </c>
      <c r="C19" s="66">
        <f t="shared" ca="1" si="0"/>
        <v>15</v>
      </c>
      <c r="D19" s="54">
        <f t="shared" ca="1" si="9"/>
        <v>46496</v>
      </c>
      <c r="E19" s="47">
        <f t="shared" ca="1" si="1"/>
        <v>-100</v>
      </c>
      <c r="F19" s="47">
        <f t="shared" ca="1" si="3"/>
        <v>0</v>
      </c>
      <c r="G19" s="62">
        <f t="shared" ca="1" si="4"/>
        <v>0</v>
      </c>
      <c r="H19" s="47">
        <f t="shared" ca="1" si="10"/>
        <v>14.25</v>
      </c>
      <c r="I19" s="55">
        <f t="shared" ca="1" si="12"/>
        <v>14.25</v>
      </c>
      <c r="J19" s="56">
        <f t="shared" ca="1" si="13"/>
        <v>14.25</v>
      </c>
      <c r="K19" s="50"/>
      <c r="L19" s="57"/>
      <c r="M19" s="51" t="str">
        <f ca="1">IF(C19=$B$5,IRR($J$4:J19,0.1)*12,"")</f>
        <v/>
      </c>
      <c r="N19" s="51" t="str">
        <f ca="1">IF(C19=$B$5,XIRR($J$4:J19,$D$4:D19,50),"")</f>
        <v/>
      </c>
      <c r="O19" s="29">
        <f t="shared" ca="1" si="6"/>
        <v>100</v>
      </c>
      <c r="P19" s="29">
        <f t="shared" ca="1" si="7"/>
        <v>15</v>
      </c>
      <c r="Q19" s="29">
        <v>21</v>
      </c>
      <c r="T19" s="60">
        <f t="shared" ca="1" si="14"/>
        <v>14.25</v>
      </c>
      <c r="U19" s="81">
        <v>0.49999999999999994</v>
      </c>
    </row>
    <row r="20" spans="1:21" ht="15.75" thickBot="1" x14ac:dyDescent="0.3">
      <c r="A20" s="71"/>
      <c r="B20" s="72"/>
      <c r="C20" s="66">
        <f t="shared" ca="1" si="0"/>
        <v>16</v>
      </c>
      <c r="D20" s="54">
        <f t="shared" ca="1" si="9"/>
        <v>46511</v>
      </c>
      <c r="E20" s="47">
        <f t="shared" ca="1" si="1"/>
        <v>-100</v>
      </c>
      <c r="F20" s="47">
        <f t="shared" ca="1" si="3"/>
        <v>0</v>
      </c>
      <c r="G20" s="62">
        <f t="shared" ca="1" si="4"/>
        <v>0</v>
      </c>
      <c r="H20" s="47">
        <f t="shared" ca="1" si="10"/>
        <v>14.25</v>
      </c>
      <c r="I20" s="55">
        <f t="shared" ca="1" si="12"/>
        <v>14.25</v>
      </c>
      <c r="J20" s="56">
        <f t="shared" ca="1" si="13"/>
        <v>14.25</v>
      </c>
      <c r="K20" s="50"/>
      <c r="L20" s="57"/>
      <c r="M20" s="51" t="str">
        <f ca="1">IF(C20=$B$5,IRR($J$4:J20,0.1)*12,"")</f>
        <v/>
      </c>
      <c r="N20" s="51" t="str">
        <f ca="1">IF(C20=$B$5,XIRR($J$4:J20,$D$4:D20,50),"")</f>
        <v/>
      </c>
      <c r="O20" s="29">
        <f t="shared" ca="1" si="6"/>
        <v>100</v>
      </c>
      <c r="P20" s="29">
        <f t="shared" ca="1" si="7"/>
        <v>16</v>
      </c>
      <c r="Q20" s="29">
        <v>22</v>
      </c>
      <c r="T20" s="60">
        <f t="shared" ca="1" si="14"/>
        <v>14.25</v>
      </c>
      <c r="U20" s="81">
        <v>0.54999999999999993</v>
      </c>
    </row>
    <row r="21" spans="1:21" ht="15.75" thickBot="1" x14ac:dyDescent="0.3">
      <c r="A21" s="71"/>
      <c r="B21" s="72"/>
      <c r="C21" s="66">
        <f t="shared" ca="1" si="0"/>
        <v>17</v>
      </c>
      <c r="D21" s="54">
        <f t="shared" ca="1" si="9"/>
        <v>46526</v>
      </c>
      <c r="E21" s="47">
        <f t="shared" ca="1" si="1"/>
        <v>-100</v>
      </c>
      <c r="F21" s="47">
        <f t="shared" ca="1" si="3"/>
        <v>0</v>
      </c>
      <c r="G21" s="62">
        <f t="shared" ca="1" si="4"/>
        <v>0</v>
      </c>
      <c r="H21" s="47">
        <f t="shared" ca="1" si="10"/>
        <v>14.25</v>
      </c>
      <c r="I21" s="55">
        <f t="shared" ca="1" si="12"/>
        <v>14.25</v>
      </c>
      <c r="J21" s="56">
        <f t="shared" ca="1" si="13"/>
        <v>14.25</v>
      </c>
      <c r="K21" s="50"/>
      <c r="L21" s="57"/>
      <c r="M21" s="51" t="str">
        <f ca="1">IF(C21=$B$5,IRR($J$4:J21,0.1)*12,"")</f>
        <v/>
      </c>
      <c r="N21" s="51" t="str">
        <f ca="1">IF(C21=$B$5,XIRR($J$4:J21,$D$4:D21,50),"")</f>
        <v/>
      </c>
      <c r="O21" s="29">
        <f t="shared" ca="1" si="6"/>
        <v>100</v>
      </c>
      <c r="P21" s="29">
        <f t="shared" ca="1" si="7"/>
        <v>17</v>
      </c>
      <c r="Q21" s="29">
        <v>23</v>
      </c>
      <c r="T21" s="60">
        <f t="shared" ca="1" si="14"/>
        <v>14.25</v>
      </c>
      <c r="U21" s="81">
        <v>0.6</v>
      </c>
    </row>
    <row r="22" spans="1:21" ht="15.75" thickBot="1" x14ac:dyDescent="0.3">
      <c r="A22" s="71"/>
      <c r="B22" s="72"/>
      <c r="C22" s="66">
        <f t="shared" ca="1" si="0"/>
        <v>18</v>
      </c>
      <c r="D22" s="54">
        <f t="shared" ca="1" si="9"/>
        <v>46541</v>
      </c>
      <c r="E22" s="47">
        <f t="shared" ca="1" si="1"/>
        <v>-100</v>
      </c>
      <c r="F22" s="47">
        <f t="shared" ca="1" si="3"/>
        <v>0</v>
      </c>
      <c r="G22" s="62">
        <f t="shared" ca="1" si="4"/>
        <v>0</v>
      </c>
      <c r="H22" s="47">
        <f t="shared" ca="1" si="10"/>
        <v>14.25</v>
      </c>
      <c r="I22" s="55">
        <f t="shared" ca="1" si="12"/>
        <v>14.25</v>
      </c>
      <c r="J22" s="56">
        <f t="shared" ca="1" si="13"/>
        <v>14.25</v>
      </c>
      <c r="K22" s="50"/>
      <c r="L22" s="57"/>
      <c r="M22" s="51" t="str">
        <f ca="1">IF(C22=$B$5,IRR($J$4:J22,0.1)*12,"")</f>
        <v/>
      </c>
      <c r="N22" s="51" t="str">
        <f ca="1">IF(C22=$B$5,XIRR($J$4:J22,$D$4:D22,50),"")</f>
        <v/>
      </c>
      <c r="O22" s="29">
        <f t="shared" ca="1" si="6"/>
        <v>100</v>
      </c>
      <c r="P22" s="29">
        <f t="shared" ca="1" si="7"/>
        <v>18</v>
      </c>
      <c r="Q22" s="29">
        <v>24</v>
      </c>
      <c r="T22" s="60">
        <f t="shared" ca="1" si="14"/>
        <v>14.25</v>
      </c>
      <c r="U22" s="81">
        <v>0.65</v>
      </c>
    </row>
    <row r="23" spans="1:21" ht="15.75" thickBot="1" x14ac:dyDescent="0.3">
      <c r="A23" s="71"/>
      <c r="B23" s="72"/>
      <c r="C23" s="66">
        <f t="shared" ca="1" si="0"/>
        <v>19</v>
      </c>
      <c r="D23" s="54">
        <f t="shared" ca="1" si="9"/>
        <v>46556</v>
      </c>
      <c r="E23" s="47">
        <f t="shared" ca="1" si="1"/>
        <v>-100</v>
      </c>
      <c r="F23" s="47">
        <f t="shared" ca="1" si="3"/>
        <v>0</v>
      </c>
      <c r="G23" s="62">
        <f t="shared" ca="1" si="4"/>
        <v>0</v>
      </c>
      <c r="H23" s="47">
        <f t="shared" ca="1" si="10"/>
        <v>14.25</v>
      </c>
      <c r="I23" s="55">
        <f t="shared" ca="1" si="12"/>
        <v>14.25</v>
      </c>
      <c r="J23" s="56">
        <f t="shared" ca="1" si="13"/>
        <v>14.25</v>
      </c>
      <c r="K23" s="50"/>
      <c r="L23" s="57"/>
      <c r="M23" s="51" t="str">
        <f ca="1">IF(C23=$B$5,IRR($J$4:J23,0.1)*12,"")</f>
        <v/>
      </c>
      <c r="N23" s="51" t="str">
        <f ca="1">IF(C23=$B$5,XIRR($J$4:J23,$D$4:D23,50),"")</f>
        <v/>
      </c>
      <c r="O23" s="29">
        <f t="shared" ca="1" si="6"/>
        <v>100</v>
      </c>
      <c r="P23" s="29">
        <f t="shared" ca="1" si="7"/>
        <v>19</v>
      </c>
      <c r="Q23" s="29">
        <v>25</v>
      </c>
      <c r="T23" s="60">
        <f t="shared" ca="1" si="14"/>
        <v>14.25</v>
      </c>
      <c r="U23" s="81">
        <v>0.70000000000000007</v>
      </c>
    </row>
    <row r="24" spans="1:21" ht="15.75" thickBot="1" x14ac:dyDescent="0.3">
      <c r="A24" s="71"/>
      <c r="B24" s="72"/>
      <c r="C24" s="66">
        <f t="shared" ca="1" si="0"/>
        <v>20</v>
      </c>
      <c r="D24" s="54">
        <f t="shared" ca="1" si="9"/>
        <v>46571</v>
      </c>
      <c r="E24" s="47">
        <f t="shared" ca="1" si="1"/>
        <v>-100</v>
      </c>
      <c r="F24" s="47">
        <f t="shared" ca="1" si="3"/>
        <v>0</v>
      </c>
      <c r="G24" s="62">
        <f t="shared" ca="1" si="4"/>
        <v>0</v>
      </c>
      <c r="H24" s="47">
        <f t="shared" ca="1" si="10"/>
        <v>14.25</v>
      </c>
      <c r="I24" s="55">
        <f t="shared" ca="1" si="12"/>
        <v>14.25</v>
      </c>
      <c r="J24" s="56">
        <f t="shared" ca="1" si="13"/>
        <v>14.25</v>
      </c>
      <c r="K24" s="50"/>
      <c r="L24" s="57"/>
      <c r="M24" s="51" t="str">
        <f ca="1">IF(C24=$B$5,IRR($J$4:J24,0.1)*12,"")</f>
        <v/>
      </c>
      <c r="N24" s="51" t="str">
        <f ca="1">IF(C24=$B$5,XIRR($J$4:J24,$D$4:D24,50),"")</f>
        <v/>
      </c>
      <c r="O24" s="29">
        <f t="shared" ca="1" si="6"/>
        <v>100</v>
      </c>
      <c r="P24" s="29">
        <f t="shared" ca="1" si="7"/>
        <v>20</v>
      </c>
      <c r="Q24" s="29">
        <v>26</v>
      </c>
      <c r="T24" s="60">
        <f t="shared" ca="1" si="14"/>
        <v>14.25</v>
      </c>
      <c r="U24" s="81">
        <v>0.75000000000000011</v>
      </c>
    </row>
    <row r="25" spans="1:21" ht="15.75" thickBot="1" x14ac:dyDescent="0.3">
      <c r="A25" s="71"/>
      <c r="B25" s="72"/>
      <c r="C25" s="66">
        <f t="shared" ca="1" si="0"/>
        <v>21</v>
      </c>
      <c r="D25" s="54">
        <f t="shared" ca="1" si="9"/>
        <v>46586</v>
      </c>
      <c r="E25" s="47">
        <f t="shared" ca="1" si="1"/>
        <v>-100</v>
      </c>
      <c r="F25" s="47">
        <f t="shared" ca="1" si="3"/>
        <v>0</v>
      </c>
      <c r="G25" s="62">
        <f t="shared" ca="1" si="4"/>
        <v>0</v>
      </c>
      <c r="H25" s="47">
        <f t="shared" ca="1" si="10"/>
        <v>14.25</v>
      </c>
      <c r="I25" s="55">
        <f t="shared" ca="1" si="12"/>
        <v>14.25</v>
      </c>
      <c r="J25" s="56">
        <f t="shared" ca="1" si="13"/>
        <v>14.25</v>
      </c>
      <c r="K25" s="50"/>
      <c r="L25" s="57"/>
      <c r="M25" s="51" t="str">
        <f ca="1">IF(C25=$B$5,IRR($J$4:J25,0.1)*12,"")</f>
        <v/>
      </c>
      <c r="N25" s="51" t="str">
        <f ca="1">IF(C25=$B$5,XIRR($J$4:J25,$D$4:D25,50),"")</f>
        <v/>
      </c>
      <c r="O25" s="29">
        <f t="shared" ca="1" si="6"/>
        <v>100</v>
      </c>
      <c r="P25" s="29">
        <f t="shared" ca="1" si="7"/>
        <v>21</v>
      </c>
      <c r="Q25" s="29">
        <v>27</v>
      </c>
      <c r="T25" s="60">
        <f t="shared" ca="1" si="14"/>
        <v>14.25</v>
      </c>
      <c r="U25" s="81">
        <v>0.80000000000000016</v>
      </c>
    </row>
    <row r="26" spans="1:21" ht="15.75" thickBot="1" x14ac:dyDescent="0.3">
      <c r="A26" s="71"/>
      <c r="B26" s="72"/>
      <c r="C26" s="66">
        <f t="shared" ca="1" si="0"/>
        <v>22</v>
      </c>
      <c r="D26" s="54">
        <f t="shared" ca="1" si="9"/>
        <v>46601</v>
      </c>
      <c r="E26" s="47">
        <f t="shared" ca="1" si="1"/>
        <v>-100</v>
      </c>
      <c r="F26" s="47">
        <f t="shared" ca="1" si="3"/>
        <v>0</v>
      </c>
      <c r="G26" s="62">
        <f t="shared" ca="1" si="4"/>
        <v>0</v>
      </c>
      <c r="H26" s="47">
        <f t="shared" ca="1" si="10"/>
        <v>14.25</v>
      </c>
      <c r="I26" s="55">
        <f t="shared" ca="1" si="12"/>
        <v>14.25</v>
      </c>
      <c r="J26" s="56">
        <f t="shared" ca="1" si="13"/>
        <v>14.25</v>
      </c>
      <c r="K26" s="50"/>
      <c r="L26" s="57"/>
      <c r="M26" s="51" t="str">
        <f ca="1">IF(C26=$B$5,IRR($J$4:J26,0.1)*12,"")</f>
        <v/>
      </c>
      <c r="N26" s="51" t="str">
        <f ca="1">IF(C26=$B$5,XIRR($J$4:J26,$D$4:D26,50),"")</f>
        <v/>
      </c>
      <c r="O26" s="29">
        <f t="shared" ca="1" si="6"/>
        <v>100</v>
      </c>
      <c r="P26" s="29">
        <f t="shared" ca="1" si="7"/>
        <v>22</v>
      </c>
      <c r="Q26" s="29">
        <v>28</v>
      </c>
      <c r="T26" s="60">
        <f t="shared" ca="1" si="14"/>
        <v>14.25</v>
      </c>
      <c r="U26" s="81">
        <v>0.8500000000000002</v>
      </c>
    </row>
    <row r="27" spans="1:21" ht="15.75" thickBot="1" x14ac:dyDescent="0.3">
      <c r="A27" s="71"/>
      <c r="B27" s="72"/>
      <c r="C27" s="66">
        <f t="shared" ca="1" si="0"/>
        <v>23</v>
      </c>
      <c r="D27" s="54">
        <f t="shared" ca="1" si="9"/>
        <v>46616</v>
      </c>
      <c r="E27" s="47">
        <f t="shared" ca="1" si="1"/>
        <v>-100</v>
      </c>
      <c r="F27" s="47">
        <f t="shared" ca="1" si="3"/>
        <v>0</v>
      </c>
      <c r="G27" s="62">
        <f t="shared" ca="1" si="4"/>
        <v>0</v>
      </c>
      <c r="H27" s="47">
        <f t="shared" ca="1" si="10"/>
        <v>14.25</v>
      </c>
      <c r="I27" s="55">
        <f t="shared" ca="1" si="12"/>
        <v>14.25</v>
      </c>
      <c r="J27" s="56">
        <f t="shared" ca="1" si="13"/>
        <v>14.25</v>
      </c>
      <c r="K27" s="50"/>
      <c r="L27" s="57"/>
      <c r="M27" s="51" t="str">
        <f ca="1">IF(C27=$B$5,IRR($J$4:J27,0.1)*12,"")</f>
        <v/>
      </c>
      <c r="N27" s="51" t="str">
        <f ca="1">IF(C27=$B$5,XIRR($J$4:J27,$D$4:D27,50),"")</f>
        <v/>
      </c>
      <c r="O27" s="29">
        <f t="shared" ca="1" si="6"/>
        <v>100</v>
      </c>
      <c r="P27" s="29">
        <f t="shared" ca="1" si="7"/>
        <v>23</v>
      </c>
      <c r="Q27" s="29">
        <v>29</v>
      </c>
      <c r="T27" s="60">
        <f t="shared" ca="1" si="14"/>
        <v>14.25</v>
      </c>
      <c r="U27" s="81">
        <v>0.90000000000000024</v>
      </c>
    </row>
    <row r="28" spans="1:21" ht="15.75" thickBot="1" x14ac:dyDescent="0.3">
      <c r="A28" s="73"/>
      <c r="C28" s="66">
        <f t="shared" ca="1" si="0"/>
        <v>24</v>
      </c>
      <c r="D28" s="54">
        <f t="shared" ca="1" si="9"/>
        <v>46631</v>
      </c>
      <c r="E28" s="47">
        <f t="shared" ca="1" si="1"/>
        <v>-100</v>
      </c>
      <c r="F28" s="47">
        <f t="shared" ca="1" si="3"/>
        <v>0</v>
      </c>
      <c r="G28" s="62">
        <f t="shared" ca="1" si="4"/>
        <v>100</v>
      </c>
      <c r="H28" s="47">
        <f t="shared" ca="1" si="10"/>
        <v>14.25</v>
      </c>
      <c r="I28" s="55">
        <f t="shared" ca="1" si="12"/>
        <v>114.25</v>
      </c>
      <c r="J28" s="56">
        <f t="shared" ca="1" si="13"/>
        <v>114.25</v>
      </c>
      <c r="K28" s="50"/>
      <c r="L28" s="57"/>
      <c r="M28" s="51">
        <f ca="1">IF(C28=$B$5,IRR($J$4:J28,0.1)*12,"")</f>
        <v>2.0149599049281859</v>
      </c>
      <c r="N28" s="51">
        <f ca="1">IF(C28=$B$5,XIRR($J$4:J28,$D$4:D28,50),"")</f>
        <v>44.589115306735039</v>
      </c>
      <c r="O28" s="29">
        <f t="shared" ca="1" si="6"/>
        <v>100</v>
      </c>
      <c r="P28" s="29">
        <f t="shared" ca="1" si="7"/>
        <v>24</v>
      </c>
      <c r="Q28" s="29">
        <v>30</v>
      </c>
      <c r="T28" s="60">
        <f t="shared" ca="1" si="14"/>
        <v>14.25</v>
      </c>
      <c r="U28" s="81">
        <v>0.95000000000000029</v>
      </c>
    </row>
    <row r="29" spans="1:21" ht="15.75" thickBot="1" x14ac:dyDescent="0.3">
      <c r="A29" s="73"/>
      <c r="C29" s="66" t="str">
        <f t="shared" ca="1" si="0"/>
        <v/>
      </c>
      <c r="D29" s="54" t="str">
        <f t="shared" ca="1" si="9"/>
        <v>погашено</v>
      </c>
      <c r="E29" s="47" t="str">
        <f t="shared" ca="1" si="1"/>
        <v>погашено</v>
      </c>
      <c r="F29" s="47">
        <f t="shared" ca="1" si="3"/>
        <v>0</v>
      </c>
      <c r="G29" s="62" t="str">
        <f t="shared" ca="1" si="4"/>
        <v>погашено</v>
      </c>
      <c r="H29" s="47" t="str">
        <f t="shared" ca="1" si="10"/>
        <v>погашено</v>
      </c>
      <c r="I29" s="55" t="str">
        <f t="shared" ca="1" si="12"/>
        <v>погашено</v>
      </c>
      <c r="J29" s="56" t="str">
        <f t="shared" ca="1" si="13"/>
        <v>погашено</v>
      </c>
      <c r="K29" s="50"/>
      <c r="L29" s="57"/>
      <c r="M29" s="51" t="str">
        <f ca="1">IF(C29=$B$5,IRR($J$4:J29,0.1)*12,"")</f>
        <v/>
      </c>
      <c r="N29" s="51" t="str">
        <f ca="1">IF(C29=$B$5,XIRR($J$4:J29,$D$4:D29,50),"")</f>
        <v/>
      </c>
      <c r="O29" s="29">
        <f t="shared" ca="1" si="6"/>
        <v>0</v>
      </c>
      <c r="P29" s="29">
        <f t="shared" ca="1" si="7"/>
        <v>26</v>
      </c>
      <c r="T29" s="60" t="e">
        <f t="shared" ca="1" si="14"/>
        <v>#VALUE!</v>
      </c>
    </row>
    <row r="30" spans="1:21" ht="15.75" thickBot="1" x14ac:dyDescent="0.3">
      <c r="A30" s="73"/>
      <c r="C30" s="66" t="str">
        <f t="shared" ca="1" si="0"/>
        <v/>
      </c>
      <c r="D30" s="54" t="str">
        <f t="shared" ca="1" si="9"/>
        <v>погашено</v>
      </c>
      <c r="E30" s="47" t="str">
        <f t="shared" ca="1" si="1"/>
        <v>погашено</v>
      </c>
      <c r="F30" s="47">
        <f t="shared" ca="1" si="3"/>
        <v>0</v>
      </c>
      <c r="G30" s="62" t="str">
        <f t="shared" ca="1" si="4"/>
        <v>погашено</v>
      </c>
      <c r="H30" s="47" t="str">
        <f t="shared" ca="1" si="10"/>
        <v>погашено</v>
      </c>
      <c r="I30" s="55" t="str">
        <f t="shared" ca="1" si="12"/>
        <v>погашено</v>
      </c>
      <c r="J30" s="56" t="str">
        <f t="shared" ca="1" si="13"/>
        <v>погашено</v>
      </c>
      <c r="K30" s="50"/>
      <c r="L30" s="57"/>
      <c r="M30" s="51" t="str">
        <f ca="1">IF(C30=$B$5,IRR($J$4:J30,0.1)*12,"")</f>
        <v/>
      </c>
      <c r="N30" s="51" t="str">
        <f ca="1">IF(C30=$B$5,XIRR($J$4:J30,$D$4:D30,50),"")</f>
        <v/>
      </c>
      <c r="O30" s="29">
        <f t="shared" ca="1" si="6"/>
        <v>0</v>
      </c>
      <c r="P30" s="29">
        <f t="shared" ca="1" si="7"/>
        <v>28</v>
      </c>
      <c r="T30" s="60" t="e">
        <f t="shared" ca="1" si="14"/>
        <v>#VALUE!</v>
      </c>
    </row>
    <row r="31" spans="1:21" ht="15.75" thickBot="1" x14ac:dyDescent="0.3">
      <c r="A31" s="73"/>
      <c r="C31" s="66" t="str">
        <f t="shared" ca="1" si="0"/>
        <v/>
      </c>
      <c r="D31" s="54" t="str">
        <f t="shared" ca="1" si="9"/>
        <v>погашено</v>
      </c>
      <c r="E31" s="47" t="str">
        <f t="shared" ca="1" si="1"/>
        <v>погашено</v>
      </c>
      <c r="F31" s="47">
        <f t="shared" ca="1" si="3"/>
        <v>0</v>
      </c>
      <c r="G31" s="62" t="str">
        <f t="shared" ca="1" si="4"/>
        <v>погашено</v>
      </c>
      <c r="H31" s="47" t="str">
        <f t="shared" ca="1" si="10"/>
        <v>погашено</v>
      </c>
      <c r="I31" s="55" t="str">
        <f t="shared" ca="1" si="12"/>
        <v>погашено</v>
      </c>
      <c r="J31" s="56" t="str">
        <f t="shared" ca="1" si="13"/>
        <v>погашено</v>
      </c>
      <c r="K31" s="50"/>
      <c r="L31" s="57"/>
      <c r="M31" s="51" t="str">
        <f ca="1">IF(C31=$B$5,IRR($J$4:J31,0.1)*12,"")</f>
        <v/>
      </c>
      <c r="N31" s="51" t="str">
        <f ca="1">IF(C31=$B$5,XIRR($J$4:J31,$D$4:D31,50),"")</f>
        <v/>
      </c>
      <c r="O31" s="29">
        <f t="shared" ca="1" si="6"/>
        <v>0</v>
      </c>
      <c r="P31" s="29">
        <f t="shared" ca="1" si="7"/>
        <v>30</v>
      </c>
      <c r="T31" s="60" t="e">
        <f t="shared" ca="1" si="14"/>
        <v>#VALUE!</v>
      </c>
    </row>
    <row r="32" spans="1:21" ht="15.75" thickBot="1" x14ac:dyDescent="0.3">
      <c r="A32" s="73"/>
      <c r="C32" s="66" t="str">
        <f t="shared" ca="1" si="0"/>
        <v/>
      </c>
      <c r="D32" s="54" t="str">
        <f t="shared" ca="1" si="9"/>
        <v>погашено</v>
      </c>
      <c r="E32" s="47" t="str">
        <f t="shared" ca="1" si="1"/>
        <v>погашено</v>
      </c>
      <c r="F32" s="47">
        <f t="shared" ca="1" si="3"/>
        <v>0</v>
      </c>
      <c r="G32" s="62" t="str">
        <f t="shared" ca="1" si="4"/>
        <v>погашено</v>
      </c>
      <c r="H32" s="47" t="str">
        <f t="shared" ca="1" si="10"/>
        <v>погашено</v>
      </c>
      <c r="I32" s="55" t="str">
        <f t="shared" ca="1" si="12"/>
        <v>погашено</v>
      </c>
      <c r="J32" s="56" t="str">
        <f t="shared" ca="1" si="13"/>
        <v>погашено</v>
      </c>
      <c r="K32" s="50"/>
      <c r="L32" s="57"/>
      <c r="M32" s="51" t="str">
        <f ca="1">IF(C32=$B$5,IRR($J$4:J32,0.1)*12,"")</f>
        <v/>
      </c>
      <c r="N32" s="51" t="str">
        <f ca="1">IF(C32=$B$5,XIRR($J$4:J32,$D$4:D32,50),"")</f>
        <v/>
      </c>
      <c r="O32" s="29">
        <f t="shared" ca="1" si="6"/>
        <v>0</v>
      </c>
      <c r="P32" s="29">
        <f t="shared" ca="1" si="7"/>
        <v>32</v>
      </c>
      <c r="T32" s="60" t="e">
        <f t="shared" ca="1" si="14"/>
        <v>#VALUE!</v>
      </c>
    </row>
    <row r="33" spans="1:20" ht="15.75" thickBot="1" x14ac:dyDescent="0.3">
      <c r="A33" s="73"/>
      <c r="C33" s="66" t="str">
        <f t="shared" ca="1" si="0"/>
        <v/>
      </c>
      <c r="D33" s="54" t="str">
        <f t="shared" ca="1" si="9"/>
        <v>погашено</v>
      </c>
      <c r="E33" s="47" t="str">
        <f t="shared" ca="1" si="1"/>
        <v>погашено</v>
      </c>
      <c r="F33" s="47">
        <f t="shared" ca="1" si="3"/>
        <v>0</v>
      </c>
      <c r="G33" s="62" t="str">
        <f t="shared" ca="1" si="4"/>
        <v>погашено</v>
      </c>
      <c r="H33" s="47" t="str">
        <f t="shared" ca="1" si="10"/>
        <v>погашено</v>
      </c>
      <c r="I33" s="55" t="str">
        <f t="shared" ca="1" si="12"/>
        <v>погашено</v>
      </c>
      <c r="J33" s="56" t="str">
        <f t="shared" ca="1" si="13"/>
        <v>погашено</v>
      </c>
      <c r="K33" s="50"/>
      <c r="L33" s="57"/>
      <c r="M33" s="51" t="str">
        <f ca="1">IF(C33=$B$5,IRR($J$4:J33,0.1)*12,"")</f>
        <v/>
      </c>
      <c r="N33" s="51" t="str">
        <f ca="1">IF(C33=$B$5,XIRR($J$4:J33,$D$4:D33,50),"")</f>
        <v/>
      </c>
      <c r="O33" s="29">
        <f t="shared" ca="1" si="6"/>
        <v>0</v>
      </c>
      <c r="P33" s="29">
        <f t="shared" ca="1" si="7"/>
        <v>34</v>
      </c>
      <c r="T33" s="60" t="e">
        <f t="shared" ca="1" si="14"/>
        <v>#VALUE!</v>
      </c>
    </row>
    <row r="34" spans="1:20" ht="15.75" thickBot="1" x14ac:dyDescent="0.3">
      <c r="A34" s="73"/>
      <c r="C34" s="66" t="str">
        <f t="shared" ca="1" si="0"/>
        <v/>
      </c>
      <c r="D34" s="54" t="str">
        <f t="shared" ca="1" si="9"/>
        <v>погашено</v>
      </c>
      <c r="E34" s="47" t="str">
        <f t="shared" ca="1" si="1"/>
        <v>погашено</v>
      </c>
      <c r="F34" s="47">
        <f t="shared" ca="1" si="3"/>
        <v>0</v>
      </c>
      <c r="G34" s="62" t="str">
        <f t="shared" ca="1" si="4"/>
        <v>погашено</v>
      </c>
      <c r="H34" s="47" t="str">
        <f t="shared" ca="1" si="10"/>
        <v>погашено</v>
      </c>
      <c r="I34" s="55" t="str">
        <f t="shared" ca="1" si="12"/>
        <v>погашено</v>
      </c>
      <c r="J34" s="56" t="str">
        <f t="shared" ca="1" si="13"/>
        <v>погашено</v>
      </c>
      <c r="K34" s="50"/>
      <c r="L34" s="57"/>
      <c r="M34" s="51" t="str">
        <f ca="1">IF(C34=$B$5,IRR($J$4:J34,0.1)*12,"")</f>
        <v/>
      </c>
      <c r="N34" s="51" t="str">
        <f ca="1">IF(C34=$B$5,XIRR($J$4:J34,$D$4:D34,50),"")</f>
        <v/>
      </c>
      <c r="O34" s="29">
        <f t="shared" ca="1" si="6"/>
        <v>0</v>
      </c>
      <c r="P34" s="29">
        <f t="shared" ca="1" si="7"/>
        <v>36</v>
      </c>
      <c r="T34" s="60" t="e">
        <f t="shared" ca="1" si="14"/>
        <v>#VALUE!</v>
      </c>
    </row>
    <row r="35" spans="1:20" ht="15.75" thickBot="1" x14ac:dyDescent="0.3">
      <c r="A35" s="73"/>
      <c r="C35" s="66" t="str">
        <f t="shared" ca="1" si="0"/>
        <v/>
      </c>
      <c r="D35" s="54" t="str">
        <f t="shared" ca="1" si="9"/>
        <v>погашено</v>
      </c>
      <c r="E35" s="47" t="str">
        <f t="shared" ca="1" si="1"/>
        <v>погашено</v>
      </c>
      <c r="F35" s="47">
        <f t="shared" ca="1" si="3"/>
        <v>0</v>
      </c>
      <c r="G35" s="62" t="str">
        <f t="shared" ca="1" si="4"/>
        <v>погашено</v>
      </c>
      <c r="H35" s="47" t="str">
        <f t="shared" ca="1" si="10"/>
        <v>погашено</v>
      </c>
      <c r="I35" s="55" t="str">
        <f t="shared" ca="1" si="12"/>
        <v>погашено</v>
      </c>
      <c r="J35" s="56" t="str">
        <f t="shared" ca="1" si="13"/>
        <v>погашено</v>
      </c>
      <c r="K35" s="50"/>
      <c r="L35" s="57"/>
      <c r="M35" s="51" t="str">
        <f ca="1">IF(C35=$B$5,IRR($J$4:J35,0.1)*12,"")</f>
        <v/>
      </c>
      <c r="N35" s="51" t="str">
        <f ca="1">IF(C35=$B$5,XIRR($J$4:J35,$D$4:D35,50),"")</f>
        <v/>
      </c>
      <c r="O35" s="29">
        <f t="shared" ca="1" si="6"/>
        <v>0</v>
      </c>
      <c r="P35" s="29">
        <f t="shared" ca="1" si="7"/>
        <v>38</v>
      </c>
      <c r="T35" s="60" t="e">
        <f t="shared" ca="1" si="14"/>
        <v>#VALUE!</v>
      </c>
    </row>
    <row r="36" spans="1:20" ht="15.75" thickBot="1" x14ac:dyDescent="0.3">
      <c r="A36" s="73"/>
      <c r="C36" s="66" t="str">
        <f t="shared" ca="1" si="0"/>
        <v/>
      </c>
      <c r="D36" s="54" t="str">
        <f t="shared" ca="1" si="9"/>
        <v>погашено</v>
      </c>
      <c r="E36" s="47" t="str">
        <f t="shared" ca="1" si="1"/>
        <v>погашено</v>
      </c>
      <c r="F36" s="47">
        <f t="shared" ca="1" si="3"/>
        <v>0</v>
      </c>
      <c r="G36" s="62" t="str">
        <f t="shared" ca="1" si="4"/>
        <v>погашено</v>
      </c>
      <c r="H36" s="47" t="str">
        <f t="shared" ca="1" si="10"/>
        <v>погашено</v>
      </c>
      <c r="I36" s="55" t="str">
        <f t="shared" ca="1" si="12"/>
        <v>погашено</v>
      </c>
      <c r="J36" s="56" t="str">
        <f t="shared" ca="1" si="13"/>
        <v>погашено</v>
      </c>
      <c r="K36" s="50"/>
      <c r="L36" s="57"/>
      <c r="M36" s="51" t="str">
        <f ca="1">IF(C36=$B$5,IRR($J$4:J36,0.1)*12,"")</f>
        <v/>
      </c>
      <c r="N36" s="51" t="str">
        <f ca="1">IF(C36=$B$5,XIRR($J$4:J36,$D$4:D36,50),"")</f>
        <v/>
      </c>
      <c r="O36" s="29">
        <f t="shared" ca="1" si="6"/>
        <v>0</v>
      </c>
      <c r="P36" s="29">
        <f t="shared" ca="1" si="7"/>
        <v>40</v>
      </c>
      <c r="T36" s="60" t="e">
        <f t="shared" ca="1" si="14"/>
        <v>#VALUE!</v>
      </c>
    </row>
    <row r="37" spans="1:20" ht="15.75" thickBot="1" x14ac:dyDescent="0.3">
      <c r="A37" s="73"/>
      <c r="C37" s="66" t="str">
        <f t="shared" ca="1" si="0"/>
        <v/>
      </c>
      <c r="D37" s="54" t="str">
        <f t="shared" ca="1" si="9"/>
        <v>погашено</v>
      </c>
      <c r="E37" s="47" t="str">
        <f t="shared" ca="1" si="1"/>
        <v>погашено</v>
      </c>
      <c r="F37" s="47">
        <f t="shared" ca="1" si="3"/>
        <v>0</v>
      </c>
      <c r="G37" s="62" t="str">
        <f t="shared" ca="1" si="4"/>
        <v>погашено</v>
      </c>
      <c r="H37" s="47" t="str">
        <f t="shared" ca="1" si="10"/>
        <v>погашено</v>
      </c>
      <c r="I37" s="55" t="str">
        <f t="shared" ca="1" si="12"/>
        <v>погашено</v>
      </c>
      <c r="J37" s="56" t="str">
        <f t="shared" ca="1" si="13"/>
        <v>погашено</v>
      </c>
      <c r="K37" s="50"/>
      <c r="L37" s="57"/>
      <c r="M37" s="51" t="str">
        <f ca="1">IF(C37=$B$5,IRR($J$4:J37,0.1)*12,"")</f>
        <v/>
      </c>
      <c r="N37" s="51" t="str">
        <f ca="1">IF(C37=$B$5,XIRR($J$4:J37,$D$4:D37,50),"")</f>
        <v/>
      </c>
      <c r="O37" s="29">
        <f t="shared" ca="1" si="6"/>
        <v>0</v>
      </c>
      <c r="P37" s="29">
        <f t="shared" ca="1" si="7"/>
        <v>42</v>
      </c>
      <c r="T37" s="60" t="e">
        <f t="shared" ca="1" si="14"/>
        <v>#VALUE!</v>
      </c>
    </row>
    <row r="38" spans="1:20" ht="15.75" thickBot="1" x14ac:dyDescent="0.3">
      <c r="A38" s="73"/>
      <c r="C38" s="66" t="str">
        <f t="shared" ca="1" si="0"/>
        <v/>
      </c>
      <c r="D38" s="54" t="str">
        <f t="shared" ca="1" si="9"/>
        <v>погашено</v>
      </c>
      <c r="E38" s="47" t="str">
        <f t="shared" ca="1" si="1"/>
        <v>погашено</v>
      </c>
      <c r="F38" s="47">
        <f t="shared" ca="1" si="3"/>
        <v>0</v>
      </c>
      <c r="G38" s="62" t="str">
        <f t="shared" ca="1" si="4"/>
        <v>погашено</v>
      </c>
      <c r="H38" s="47" t="str">
        <f t="shared" ca="1" si="10"/>
        <v>погашено</v>
      </c>
      <c r="I38" s="55" t="str">
        <f t="shared" ca="1" si="12"/>
        <v>погашено</v>
      </c>
      <c r="J38" s="56" t="str">
        <f t="shared" ca="1" si="13"/>
        <v>погашено</v>
      </c>
      <c r="K38" s="50"/>
      <c r="L38" s="57"/>
      <c r="M38" s="51" t="str">
        <f ca="1">IF(C38=$B$5,IRR($J$4:J38,0.1)*12,"")</f>
        <v/>
      </c>
      <c r="N38" s="51" t="str">
        <f ca="1">IF(C38=$B$5,XIRR($J$4:J38,$D$4:D38,50),"")</f>
        <v/>
      </c>
      <c r="O38" s="29">
        <f t="shared" ca="1" si="6"/>
        <v>0</v>
      </c>
      <c r="P38" s="29">
        <f t="shared" ca="1" si="7"/>
        <v>44</v>
      </c>
      <c r="T38" s="60" t="e">
        <f t="shared" ca="1" si="14"/>
        <v>#VALUE!</v>
      </c>
    </row>
    <row r="39" spans="1:20" ht="15.75" thickBot="1" x14ac:dyDescent="0.3">
      <c r="A39" s="73"/>
      <c r="C39" s="66" t="str">
        <f t="shared" ca="1" si="0"/>
        <v/>
      </c>
      <c r="D39" s="54" t="str">
        <f t="shared" ca="1" si="9"/>
        <v>погашено</v>
      </c>
      <c r="E39" s="47" t="str">
        <f t="shared" ca="1" si="1"/>
        <v>погашено</v>
      </c>
      <c r="F39" s="47">
        <f t="shared" ca="1" si="3"/>
        <v>0</v>
      </c>
      <c r="G39" s="62" t="str">
        <f t="shared" ca="1" si="4"/>
        <v>погашено</v>
      </c>
      <c r="H39" s="47" t="str">
        <f t="shared" ca="1" si="10"/>
        <v>погашено</v>
      </c>
      <c r="I39" s="55" t="str">
        <f t="shared" ca="1" si="12"/>
        <v>погашено</v>
      </c>
      <c r="J39" s="56" t="str">
        <f t="shared" ca="1" si="13"/>
        <v>погашено</v>
      </c>
      <c r="K39" s="50"/>
      <c r="L39" s="57"/>
      <c r="M39" s="51" t="str">
        <f ca="1">IF(C39=$B$5,IRR($J$4:J39,0.1)*12,"")</f>
        <v/>
      </c>
      <c r="N39" s="51" t="str">
        <f ca="1">IF(C39=$B$5,XIRR($J$4:J39,$D$4:D39,50),"")</f>
        <v/>
      </c>
      <c r="O39" s="29">
        <f t="shared" ca="1" si="6"/>
        <v>0</v>
      </c>
      <c r="P39" s="29">
        <f t="shared" ca="1" si="7"/>
        <v>46</v>
      </c>
      <c r="T39" s="60" t="e">
        <f t="shared" ca="1" si="14"/>
        <v>#VALUE!</v>
      </c>
    </row>
    <row r="40" spans="1:20" ht="15.75" thickBot="1" x14ac:dyDescent="0.3">
      <c r="A40" s="73"/>
      <c r="C40" s="66" t="str">
        <f t="shared" ca="1" si="0"/>
        <v/>
      </c>
      <c r="D40" s="54" t="str">
        <f t="shared" ca="1" si="9"/>
        <v>погашено</v>
      </c>
      <c r="E40" s="47" t="str">
        <f t="shared" ca="1" si="1"/>
        <v>погашено</v>
      </c>
      <c r="F40" s="47">
        <f t="shared" ca="1" si="3"/>
        <v>0</v>
      </c>
      <c r="G40" s="62" t="str">
        <f t="shared" ca="1" si="4"/>
        <v>погашено</v>
      </c>
      <c r="H40" s="47" t="str">
        <f t="shared" ca="1" si="10"/>
        <v>погашено</v>
      </c>
      <c r="I40" s="55" t="str">
        <f t="shared" ca="1" si="12"/>
        <v>погашено</v>
      </c>
      <c r="J40" s="56" t="str">
        <f t="shared" ca="1" si="13"/>
        <v>погашено</v>
      </c>
      <c r="K40" s="50"/>
      <c r="L40" s="57"/>
      <c r="M40" s="51" t="str">
        <f ca="1">IF(C40=$B$5,IRR($J$4:J40,0.1)*12,"")</f>
        <v/>
      </c>
      <c r="N40" s="51" t="str">
        <f ca="1">IF(C40=$B$5,XIRR($J$4:J40,$D$4:D40,50),"")</f>
        <v/>
      </c>
      <c r="O40" s="29">
        <f t="shared" ca="1" si="6"/>
        <v>0</v>
      </c>
      <c r="P40" s="29">
        <f t="shared" ca="1" si="7"/>
        <v>48</v>
      </c>
      <c r="T40" s="60" t="e">
        <f t="shared" ca="1" si="14"/>
        <v>#VALUE!</v>
      </c>
    </row>
    <row r="41" spans="1:20" ht="15.75" thickBot="1" x14ac:dyDescent="0.3">
      <c r="A41" s="73"/>
      <c r="C41" s="66" t="str">
        <f t="shared" ca="1" si="0"/>
        <v/>
      </c>
      <c r="D41" s="54" t="str">
        <f t="shared" ca="1" si="9"/>
        <v>погашено</v>
      </c>
      <c r="E41" s="47" t="str">
        <f t="shared" ca="1" si="1"/>
        <v>погашено</v>
      </c>
      <c r="F41" s="47">
        <f t="shared" ca="1" si="3"/>
        <v>0</v>
      </c>
      <c r="G41" s="62" t="str">
        <f t="shared" ca="1" si="4"/>
        <v>погашено</v>
      </c>
      <c r="H41" s="47" t="str">
        <f t="shared" ca="1" si="10"/>
        <v>погашено</v>
      </c>
      <c r="I41" s="55" t="str">
        <f t="shared" ca="1" si="12"/>
        <v>погашено</v>
      </c>
      <c r="J41" s="56" t="str">
        <f t="shared" ca="1" si="13"/>
        <v>погашено</v>
      </c>
      <c r="K41" s="50"/>
      <c r="L41" s="57"/>
      <c r="M41" s="51" t="str">
        <f ca="1">IF(C41=$B$5,IRR($J$4:J41,0.1)*12,"")</f>
        <v/>
      </c>
      <c r="N41" s="51" t="str">
        <f ca="1">IF(C41=$B$5,XIRR($J$4:J41,$D$4:D41,50),"")</f>
        <v/>
      </c>
      <c r="O41" s="29">
        <f t="shared" ca="1" si="6"/>
        <v>0</v>
      </c>
      <c r="P41" s="29">
        <f t="shared" ca="1" si="7"/>
        <v>50</v>
      </c>
      <c r="T41" s="60" t="e">
        <f t="shared" ca="1" si="14"/>
        <v>#VALUE!</v>
      </c>
    </row>
    <row r="42" spans="1:20" ht="15.75" thickBot="1" x14ac:dyDescent="0.3">
      <c r="A42" s="73"/>
      <c r="C42" s="66" t="str">
        <f t="shared" ca="1" si="0"/>
        <v/>
      </c>
      <c r="D42" s="54" t="str">
        <f t="shared" ca="1" si="9"/>
        <v>погашено</v>
      </c>
      <c r="E42" s="47" t="str">
        <f t="shared" ca="1" si="1"/>
        <v>погашено</v>
      </c>
      <c r="F42" s="47">
        <f t="shared" ca="1" si="3"/>
        <v>0</v>
      </c>
      <c r="G42" s="62" t="str">
        <f t="shared" ca="1" si="4"/>
        <v>погашено</v>
      </c>
      <c r="H42" s="47" t="str">
        <f t="shared" ca="1" si="10"/>
        <v>погашено</v>
      </c>
      <c r="I42" s="55" t="str">
        <f t="shared" ca="1" si="12"/>
        <v>погашено</v>
      </c>
      <c r="J42" s="56" t="str">
        <f t="shared" ca="1" si="13"/>
        <v>погашено</v>
      </c>
      <c r="K42" s="50"/>
      <c r="L42" s="57"/>
      <c r="M42" s="51" t="str">
        <f ca="1">IF(C42=$B$5,IRR($J$4:J42,0.1)*12,"")</f>
        <v/>
      </c>
      <c r="N42" s="51" t="str">
        <f ca="1">IF(C42=$B$5,XIRR($J$4:J42,$D$4:D42,50),"")</f>
        <v/>
      </c>
      <c r="O42" s="29">
        <f t="shared" ca="1" si="6"/>
        <v>0</v>
      </c>
      <c r="P42" s="29">
        <f t="shared" ca="1" si="7"/>
        <v>52</v>
      </c>
      <c r="T42" s="60" t="e">
        <f t="shared" ca="1" si="14"/>
        <v>#VALUE!</v>
      </c>
    </row>
    <row r="43" spans="1:20" ht="15.75" thickBot="1" x14ac:dyDescent="0.3">
      <c r="A43" s="73"/>
      <c r="C43" s="66" t="str">
        <f t="shared" ca="1" si="0"/>
        <v/>
      </c>
      <c r="D43" s="54" t="str">
        <f t="shared" ca="1" si="9"/>
        <v>погашено</v>
      </c>
      <c r="E43" s="47" t="str">
        <f t="shared" ca="1" si="1"/>
        <v>погашено</v>
      </c>
      <c r="F43" s="47">
        <f t="shared" ca="1" si="3"/>
        <v>0</v>
      </c>
      <c r="G43" s="62" t="str">
        <f t="shared" ca="1" si="4"/>
        <v>погашено</v>
      </c>
      <c r="H43" s="47" t="str">
        <f t="shared" ca="1" si="10"/>
        <v>погашено</v>
      </c>
      <c r="I43" s="55" t="str">
        <f t="shared" ca="1" si="12"/>
        <v>погашено</v>
      </c>
      <c r="J43" s="56" t="str">
        <f t="shared" ca="1" si="13"/>
        <v>погашено</v>
      </c>
      <c r="K43" s="50"/>
      <c r="L43" s="57"/>
      <c r="M43" s="51" t="str">
        <f ca="1">IF(C43=$B$5,IRR($J$4:J43,0.1)*12,"")</f>
        <v/>
      </c>
      <c r="N43" s="51" t="str">
        <f ca="1">IF(C43=$B$5,XIRR($J$4:J43,$D$4:D43,50),"")</f>
        <v/>
      </c>
      <c r="O43" s="29">
        <f t="shared" ca="1" si="6"/>
        <v>0</v>
      </c>
      <c r="P43" s="29">
        <f t="shared" ca="1" si="7"/>
        <v>54</v>
      </c>
      <c r="T43" s="60" t="e">
        <f t="shared" ca="1" si="14"/>
        <v>#VALUE!</v>
      </c>
    </row>
    <row r="44" spans="1:20" ht="15.75" thickBot="1" x14ac:dyDescent="0.3">
      <c r="A44" s="73"/>
      <c r="C44" s="66" t="str">
        <f t="shared" ca="1" si="0"/>
        <v/>
      </c>
      <c r="D44" s="54" t="str">
        <f t="shared" ca="1" si="9"/>
        <v>погашено</v>
      </c>
      <c r="E44" s="47" t="str">
        <f t="shared" ca="1" si="1"/>
        <v>погашено</v>
      </c>
      <c r="F44" s="47">
        <f t="shared" ca="1" si="3"/>
        <v>0</v>
      </c>
      <c r="G44" s="62" t="str">
        <f t="shared" ca="1" si="4"/>
        <v>погашено</v>
      </c>
      <c r="H44" s="47" t="str">
        <f t="shared" ca="1" si="10"/>
        <v>погашено</v>
      </c>
      <c r="I44" s="55" t="str">
        <f t="shared" ca="1" si="12"/>
        <v>погашено</v>
      </c>
      <c r="J44" s="56" t="str">
        <f t="shared" ca="1" si="13"/>
        <v>погашено</v>
      </c>
      <c r="K44" s="50"/>
      <c r="L44" s="57"/>
      <c r="M44" s="51" t="str">
        <f ca="1">IF(C44=$B$5,IRR($J$4:J44,0.1)*12,"")</f>
        <v/>
      </c>
      <c r="N44" s="51" t="str">
        <f ca="1">IF(C44=$B$5,XIRR($J$4:J44,$D$4:D44,50),"")</f>
        <v/>
      </c>
      <c r="O44" s="29">
        <f t="shared" ca="1" si="6"/>
        <v>0</v>
      </c>
      <c r="P44" s="29">
        <f t="shared" ca="1" si="7"/>
        <v>56</v>
      </c>
      <c r="T44" s="60" t="e">
        <f t="shared" ca="1" si="14"/>
        <v>#VALUE!</v>
      </c>
    </row>
    <row r="45" spans="1:20" ht="15.75" thickBot="1" x14ac:dyDescent="0.3">
      <c r="A45" s="73"/>
      <c r="C45" s="66" t="str">
        <f t="shared" ca="1" si="0"/>
        <v/>
      </c>
      <c r="D45" s="54" t="str">
        <f t="shared" ca="1" si="9"/>
        <v>погашено</v>
      </c>
      <c r="E45" s="47" t="str">
        <f t="shared" ca="1" si="1"/>
        <v>погашено</v>
      </c>
      <c r="F45" s="47">
        <f t="shared" ca="1" si="3"/>
        <v>0</v>
      </c>
      <c r="G45" s="62" t="str">
        <f t="shared" ca="1" si="4"/>
        <v>погашено</v>
      </c>
      <c r="H45" s="47" t="str">
        <f t="shared" ca="1" si="10"/>
        <v>погашено</v>
      </c>
      <c r="I45" s="55" t="str">
        <f t="shared" ca="1" si="12"/>
        <v>погашено</v>
      </c>
      <c r="J45" s="56" t="str">
        <f t="shared" ca="1" si="13"/>
        <v>погашено</v>
      </c>
      <c r="K45" s="50"/>
      <c r="L45" s="57"/>
      <c r="M45" s="51" t="str">
        <f ca="1">IF(C45=$B$5,IRR($J$4:J45,0.1)*12,"")</f>
        <v/>
      </c>
      <c r="N45" s="51" t="str">
        <f ca="1">IF(C45=$B$5,XIRR($J$4:J45,$D$4:D45,50),"")</f>
        <v/>
      </c>
      <c r="O45" s="29">
        <f t="shared" ca="1" si="6"/>
        <v>0</v>
      </c>
      <c r="P45" s="29">
        <f t="shared" ca="1" si="7"/>
        <v>58</v>
      </c>
      <c r="T45" s="60" t="e">
        <f t="shared" ca="1" si="14"/>
        <v>#VALUE!</v>
      </c>
    </row>
    <row r="46" spans="1:20" ht="15.75" thickBot="1" x14ac:dyDescent="0.3">
      <c r="A46" s="73"/>
      <c r="C46" s="66" t="str">
        <f t="shared" ca="1" si="0"/>
        <v/>
      </c>
      <c r="D46" s="54" t="str">
        <f t="shared" ca="1" si="9"/>
        <v>погашено</v>
      </c>
      <c r="E46" s="47" t="str">
        <f t="shared" ca="1" si="1"/>
        <v>погашено</v>
      </c>
      <c r="F46" s="47">
        <f t="shared" ca="1" si="3"/>
        <v>0</v>
      </c>
      <c r="G46" s="62" t="str">
        <f t="shared" ca="1" si="4"/>
        <v>погашено</v>
      </c>
      <c r="H46" s="47" t="str">
        <f t="shared" ca="1" si="10"/>
        <v>погашено</v>
      </c>
      <c r="I46" s="55" t="str">
        <f t="shared" ca="1" si="12"/>
        <v>погашено</v>
      </c>
      <c r="J46" s="56" t="str">
        <f t="shared" ca="1" si="13"/>
        <v>погашено</v>
      </c>
      <c r="K46" s="50"/>
      <c r="L46" s="57"/>
      <c r="M46" s="51" t="str">
        <f ca="1">IF(C46=$B$5,IRR($J$4:J46,0.1)*12,"")</f>
        <v/>
      </c>
      <c r="N46" s="51" t="str">
        <f ca="1">IF(C46=$B$5,XIRR($J$4:J46,$D$4:D46,50),"")</f>
        <v/>
      </c>
      <c r="O46" s="29">
        <f t="shared" ca="1" si="6"/>
        <v>0</v>
      </c>
      <c r="P46" s="29">
        <f t="shared" ca="1" si="7"/>
        <v>60</v>
      </c>
      <c r="T46" s="60" t="e">
        <f t="shared" ca="1" si="14"/>
        <v>#VALUE!</v>
      </c>
    </row>
    <row r="47" spans="1:20" ht="15.75" thickBot="1" x14ac:dyDescent="0.3">
      <c r="A47" s="73"/>
      <c r="C47" s="66" t="str">
        <f t="shared" ca="1" si="0"/>
        <v/>
      </c>
      <c r="D47" s="54" t="str">
        <f t="shared" ca="1" si="9"/>
        <v>погашено</v>
      </c>
      <c r="E47" s="47" t="str">
        <f t="shared" ca="1" si="1"/>
        <v>погашено</v>
      </c>
      <c r="F47" s="47">
        <f t="shared" ca="1" si="3"/>
        <v>0</v>
      </c>
      <c r="G47" s="62" t="str">
        <f t="shared" ca="1" si="4"/>
        <v>погашено</v>
      </c>
      <c r="H47" s="47" t="str">
        <f t="shared" ca="1" si="10"/>
        <v>погашено</v>
      </c>
      <c r="I47" s="55" t="str">
        <f t="shared" ca="1" si="12"/>
        <v>погашено</v>
      </c>
      <c r="J47" s="56" t="str">
        <f t="shared" ca="1" si="13"/>
        <v>погашено</v>
      </c>
      <c r="K47" s="50"/>
      <c r="L47" s="57"/>
      <c r="M47" s="51" t="str">
        <f ca="1">IF(C47=$B$5,IRR($J$4:J47,0.1)*12,"")</f>
        <v/>
      </c>
      <c r="N47" s="51" t="str">
        <f ca="1">IF(C47=$B$5,XIRR($J$4:J47,$D$4:D47,50),"")</f>
        <v/>
      </c>
      <c r="O47" s="29">
        <f t="shared" ca="1" si="6"/>
        <v>0</v>
      </c>
      <c r="P47" s="29">
        <f t="shared" ca="1" si="7"/>
        <v>62</v>
      </c>
      <c r="T47" s="60" t="e">
        <f t="shared" ca="1" si="14"/>
        <v>#VALUE!</v>
      </c>
    </row>
    <row r="48" spans="1:20" ht="15.75" thickBot="1" x14ac:dyDescent="0.3">
      <c r="A48" s="73"/>
      <c r="C48" s="66" t="str">
        <f t="shared" ca="1" si="0"/>
        <v/>
      </c>
      <c r="D48" s="54" t="str">
        <f t="shared" ca="1" si="9"/>
        <v>погашено</v>
      </c>
      <c r="E48" s="47" t="str">
        <f t="shared" ca="1" si="1"/>
        <v>погашено</v>
      </c>
      <c r="F48" s="47">
        <f t="shared" ca="1" si="3"/>
        <v>0</v>
      </c>
      <c r="G48" s="62" t="str">
        <f t="shared" ca="1" si="4"/>
        <v>погашено</v>
      </c>
      <c r="H48" s="47" t="str">
        <f t="shared" ca="1" si="10"/>
        <v>погашено</v>
      </c>
      <c r="I48" s="55" t="str">
        <f t="shared" ca="1" si="12"/>
        <v>погашено</v>
      </c>
      <c r="J48" s="56" t="str">
        <f t="shared" ca="1" si="13"/>
        <v>погашено</v>
      </c>
      <c r="K48" s="50"/>
      <c r="L48" s="57"/>
      <c r="M48" s="51" t="str">
        <f ca="1">IF(C48=$B$5,IRR($J$4:J48,0.1)*12,"")</f>
        <v/>
      </c>
      <c r="N48" s="51" t="str">
        <f ca="1">IF(C48=$B$5,XIRR($J$4:J48,$D$4:D48,50),"")</f>
        <v/>
      </c>
      <c r="O48" s="29">
        <f t="shared" ca="1" si="6"/>
        <v>0</v>
      </c>
      <c r="P48" s="29">
        <f t="shared" ca="1" si="7"/>
        <v>64</v>
      </c>
      <c r="T48" s="60" t="e">
        <f t="shared" ca="1" si="14"/>
        <v>#VALUE!</v>
      </c>
    </row>
    <row r="49" spans="1:20" ht="15.75" thickBot="1" x14ac:dyDescent="0.3">
      <c r="A49" s="73"/>
      <c r="C49" s="66" t="str">
        <f t="shared" ca="1" si="0"/>
        <v/>
      </c>
      <c r="D49" s="54" t="str">
        <f t="shared" ca="1" si="9"/>
        <v>погашено</v>
      </c>
      <c r="E49" s="47" t="str">
        <f t="shared" ca="1" si="1"/>
        <v>погашено</v>
      </c>
      <c r="F49" s="47">
        <f t="shared" ca="1" si="3"/>
        <v>0</v>
      </c>
      <c r="G49" s="62" t="str">
        <f t="shared" ca="1" si="4"/>
        <v>погашено</v>
      </c>
      <c r="H49" s="47" t="str">
        <f t="shared" ca="1" si="10"/>
        <v>погашено</v>
      </c>
      <c r="I49" s="55" t="str">
        <f t="shared" ca="1" si="12"/>
        <v>погашено</v>
      </c>
      <c r="J49" s="56" t="str">
        <f t="shared" ca="1" si="13"/>
        <v>погашено</v>
      </c>
      <c r="K49" s="50"/>
      <c r="L49" s="57"/>
      <c r="M49" s="51" t="str">
        <f ca="1">IF(C49=$B$5,IRR($J$4:J49,0.1)*12,"")</f>
        <v/>
      </c>
      <c r="N49" s="51" t="str">
        <f ca="1">IF(C49=$B$5,XIRR($J$4:J49,$D$4:D49,50),"")</f>
        <v/>
      </c>
      <c r="O49" s="29">
        <f t="shared" ca="1" si="6"/>
        <v>0</v>
      </c>
      <c r="P49" s="29">
        <f t="shared" ca="1" si="7"/>
        <v>66</v>
      </c>
      <c r="T49" s="60" t="e">
        <f t="shared" ca="1" si="14"/>
        <v>#VALUE!</v>
      </c>
    </row>
    <row r="50" spans="1:20" ht="15.75" thickBot="1" x14ac:dyDescent="0.3">
      <c r="A50" s="73"/>
      <c r="C50" s="66" t="str">
        <f t="shared" ca="1" si="0"/>
        <v/>
      </c>
      <c r="D50" s="54" t="str">
        <f t="shared" ca="1" si="9"/>
        <v>погашено</v>
      </c>
      <c r="E50" s="47" t="str">
        <f t="shared" ca="1" si="1"/>
        <v>погашено</v>
      </c>
      <c r="F50" s="47">
        <f t="shared" ca="1" si="3"/>
        <v>0</v>
      </c>
      <c r="G50" s="62" t="str">
        <f t="shared" ca="1" si="4"/>
        <v>погашено</v>
      </c>
      <c r="H50" s="47" t="str">
        <f t="shared" ca="1" si="10"/>
        <v>погашено</v>
      </c>
      <c r="I50" s="55" t="str">
        <f t="shared" ca="1" si="12"/>
        <v>погашено</v>
      </c>
      <c r="J50" s="56" t="str">
        <f t="shared" ca="1" si="13"/>
        <v>погашено</v>
      </c>
      <c r="K50" s="50"/>
      <c r="L50" s="57"/>
      <c r="M50" s="51" t="str">
        <f ca="1">IF(C50=$B$5,IRR($J$4:J50,0.1)*12,"")</f>
        <v/>
      </c>
      <c r="N50" s="51" t="str">
        <f ca="1">IF(C50=$B$5,XIRR($J$4:J50,$D$4:D50,50),"")</f>
        <v/>
      </c>
      <c r="O50" s="29">
        <f t="shared" ca="1" si="6"/>
        <v>0</v>
      </c>
      <c r="P50" s="29">
        <f t="shared" ca="1" si="7"/>
        <v>68</v>
      </c>
      <c r="T50" s="60" t="e">
        <f t="shared" ca="1" si="14"/>
        <v>#VALUE!</v>
      </c>
    </row>
    <row r="51" spans="1:20" ht="15.75" thickBot="1" x14ac:dyDescent="0.3">
      <c r="A51" s="73"/>
      <c r="C51" s="66" t="str">
        <f t="shared" ca="1" si="0"/>
        <v/>
      </c>
      <c r="D51" s="54" t="str">
        <f t="shared" ca="1" si="9"/>
        <v>погашено</v>
      </c>
      <c r="E51" s="47" t="str">
        <f t="shared" ca="1" si="1"/>
        <v>погашено</v>
      </c>
      <c r="F51" s="47">
        <f t="shared" ca="1" si="3"/>
        <v>0</v>
      </c>
      <c r="G51" s="62" t="str">
        <f t="shared" ca="1" si="4"/>
        <v>погашено</v>
      </c>
      <c r="H51" s="47" t="str">
        <f t="shared" ca="1" si="10"/>
        <v>погашено</v>
      </c>
      <c r="I51" s="55" t="str">
        <f t="shared" ca="1" si="12"/>
        <v>погашено</v>
      </c>
      <c r="J51" s="56" t="str">
        <f t="shared" ca="1" si="13"/>
        <v>погашено</v>
      </c>
      <c r="K51" s="50"/>
      <c r="L51" s="57"/>
      <c r="M51" s="51" t="str">
        <f ca="1">IF(C51=$B$5,IRR($J$4:J51,0.1)*12,"")</f>
        <v/>
      </c>
      <c r="N51" s="51" t="str">
        <f ca="1">IF(C51=$B$5,XIRR($J$4:J51,$D$4:D51,50),"")</f>
        <v/>
      </c>
      <c r="O51" s="29">
        <f t="shared" ca="1" si="6"/>
        <v>0</v>
      </c>
      <c r="P51" s="29">
        <f t="shared" ca="1" si="7"/>
        <v>70</v>
      </c>
      <c r="T51" s="60" t="e">
        <f t="shared" ca="1" si="14"/>
        <v>#VALUE!</v>
      </c>
    </row>
    <row r="52" spans="1:20" ht="15.75" thickBot="1" x14ac:dyDescent="0.3">
      <c r="A52" s="73"/>
      <c r="C52" s="66" t="str">
        <f t="shared" ca="1" si="0"/>
        <v/>
      </c>
      <c r="D52" s="54" t="str">
        <f t="shared" ca="1" si="9"/>
        <v>погашено</v>
      </c>
      <c r="E52" s="47" t="str">
        <f t="shared" ca="1" si="1"/>
        <v>погашено</v>
      </c>
      <c r="F52" s="47">
        <f t="shared" ca="1" si="3"/>
        <v>0</v>
      </c>
      <c r="G52" s="62" t="str">
        <f t="shared" ca="1" si="4"/>
        <v>погашено</v>
      </c>
      <c r="H52" s="47" t="str">
        <f t="shared" ca="1" si="10"/>
        <v>погашено</v>
      </c>
      <c r="I52" s="55" t="str">
        <f t="shared" ca="1" si="12"/>
        <v>погашено</v>
      </c>
      <c r="J52" s="56" t="str">
        <f t="shared" ca="1" si="13"/>
        <v>погашено</v>
      </c>
      <c r="K52" s="50"/>
      <c r="L52" s="57"/>
      <c r="M52" s="51" t="str">
        <f ca="1">IF(C52=$B$5,IRR($J$4:J52,0.1)*12,"")</f>
        <v/>
      </c>
      <c r="N52" s="51" t="str">
        <f ca="1">IF(C52=$B$5,XIRR($J$4:J52,$D$4:D52,50),"")</f>
        <v/>
      </c>
      <c r="O52" s="29">
        <f t="shared" ca="1" si="6"/>
        <v>0</v>
      </c>
      <c r="P52" s="29">
        <f t="shared" ca="1" si="7"/>
        <v>72</v>
      </c>
      <c r="T52" s="60" t="e">
        <f t="shared" ca="1" si="14"/>
        <v>#VALUE!</v>
      </c>
    </row>
    <row r="53" spans="1:20" ht="15.75" thickBot="1" x14ac:dyDescent="0.3">
      <c r="A53" s="73"/>
      <c r="C53" s="66" t="str">
        <f t="shared" ca="1" si="0"/>
        <v/>
      </c>
      <c r="D53" s="54" t="str">
        <f t="shared" ca="1" si="9"/>
        <v>погашено</v>
      </c>
      <c r="E53" s="47" t="str">
        <f t="shared" ca="1" si="1"/>
        <v>погашено</v>
      </c>
      <c r="F53" s="47">
        <f t="shared" ca="1" si="3"/>
        <v>0</v>
      </c>
      <c r="G53" s="62" t="str">
        <f t="shared" ca="1" si="4"/>
        <v>погашено</v>
      </c>
      <c r="H53" s="47" t="str">
        <f t="shared" ca="1" si="10"/>
        <v>погашено</v>
      </c>
      <c r="I53" s="55" t="str">
        <f t="shared" ca="1" si="12"/>
        <v>погашено</v>
      </c>
      <c r="J53" s="56" t="str">
        <f t="shared" ca="1" si="13"/>
        <v>погашено</v>
      </c>
      <c r="K53" s="50"/>
      <c r="L53" s="57"/>
      <c r="M53" s="51" t="str">
        <f ca="1">IF(C53=$B$5,IRR($J$4:J53,0.1)*12,"")</f>
        <v/>
      </c>
      <c r="N53" s="51" t="str">
        <f ca="1">IF(C53=$B$5,XIRR($J$4:J53,$D$4:D53,50),"")</f>
        <v/>
      </c>
      <c r="O53" s="29">
        <f t="shared" ca="1" si="6"/>
        <v>0</v>
      </c>
      <c r="P53" s="29">
        <f t="shared" ca="1" si="7"/>
        <v>74</v>
      </c>
      <c r="T53" s="60" t="e">
        <f t="shared" ca="1" si="14"/>
        <v>#VALUE!</v>
      </c>
    </row>
    <row r="54" spans="1:20" ht="15.75" thickBot="1" x14ac:dyDescent="0.3">
      <c r="A54" s="73"/>
      <c r="C54" s="66" t="str">
        <f t="shared" ca="1" si="0"/>
        <v/>
      </c>
      <c r="D54" s="54" t="str">
        <f t="shared" ca="1" si="9"/>
        <v>погашено</v>
      </c>
      <c r="E54" s="47" t="str">
        <f t="shared" ca="1" si="1"/>
        <v>погашено</v>
      </c>
      <c r="F54" s="47">
        <f t="shared" ca="1" si="3"/>
        <v>0</v>
      </c>
      <c r="G54" s="62" t="str">
        <f t="shared" ca="1" si="4"/>
        <v>погашено</v>
      </c>
      <c r="H54" s="47" t="str">
        <f t="shared" ca="1" si="10"/>
        <v>погашено</v>
      </c>
      <c r="I54" s="55" t="str">
        <f t="shared" ca="1" si="12"/>
        <v>погашено</v>
      </c>
      <c r="J54" s="56" t="str">
        <f t="shared" ca="1" si="13"/>
        <v>погашено</v>
      </c>
      <c r="K54" s="50"/>
      <c r="L54" s="57"/>
      <c r="M54" s="51" t="str">
        <f ca="1">IF(C54=$B$5,IRR($J$4:J54,0.1)*12,"")</f>
        <v/>
      </c>
      <c r="N54" s="51" t="str">
        <f ca="1">IF(C54=$B$5,XIRR($J$4:J54,$D$4:D54,50),"")</f>
        <v/>
      </c>
      <c r="O54" s="29">
        <f t="shared" ca="1" si="6"/>
        <v>0</v>
      </c>
      <c r="P54" s="29">
        <f t="shared" ca="1" si="7"/>
        <v>76</v>
      </c>
      <c r="T54" s="60" t="e">
        <f t="shared" ca="1" si="14"/>
        <v>#VALUE!</v>
      </c>
    </row>
    <row r="55" spans="1:20" ht="15.75" thickBot="1" x14ac:dyDescent="0.3">
      <c r="A55" s="73"/>
      <c r="C55" s="66" t="str">
        <f t="shared" ca="1" si="0"/>
        <v/>
      </c>
      <c r="D55" s="54" t="str">
        <f t="shared" ca="1" si="9"/>
        <v>погашено</v>
      </c>
      <c r="E55" s="47" t="str">
        <f t="shared" ca="1" si="1"/>
        <v>погашено</v>
      </c>
      <c r="F55" s="47">
        <f t="shared" ca="1" si="3"/>
        <v>0</v>
      </c>
      <c r="G55" s="62" t="str">
        <f t="shared" ca="1" si="4"/>
        <v>погашено</v>
      </c>
      <c r="H55" s="47" t="str">
        <f t="shared" ca="1" si="10"/>
        <v>погашено</v>
      </c>
      <c r="I55" s="55" t="str">
        <f t="shared" ca="1" si="12"/>
        <v>погашено</v>
      </c>
      <c r="J55" s="56" t="str">
        <f t="shared" ca="1" si="13"/>
        <v>погашено</v>
      </c>
      <c r="K55" s="50"/>
      <c r="L55" s="57"/>
      <c r="M55" s="51" t="str">
        <f ca="1">IF(C55=$B$5,IRR($J$4:J55,0.1)*12,"")</f>
        <v/>
      </c>
      <c r="N55" s="51" t="str">
        <f ca="1">IF(C55=$B$5,XIRR($J$4:J55,$D$4:D55,50),"")</f>
        <v/>
      </c>
      <c r="O55" s="29">
        <f t="shared" ca="1" si="6"/>
        <v>0</v>
      </c>
      <c r="P55" s="29">
        <f t="shared" ca="1" si="7"/>
        <v>78</v>
      </c>
      <c r="T55" s="60" t="e">
        <f t="shared" ca="1" si="14"/>
        <v>#VALUE!</v>
      </c>
    </row>
    <row r="56" spans="1:20" ht="15.75" thickBot="1" x14ac:dyDescent="0.3">
      <c r="A56" s="73"/>
      <c r="C56" s="66" t="str">
        <f t="shared" ca="1" si="0"/>
        <v/>
      </c>
      <c r="D56" s="54" t="str">
        <f t="shared" ca="1" si="9"/>
        <v>погашено</v>
      </c>
      <c r="E56" s="47" t="str">
        <f t="shared" ca="1" si="1"/>
        <v>погашено</v>
      </c>
      <c r="F56" s="47">
        <f t="shared" ca="1" si="3"/>
        <v>0</v>
      </c>
      <c r="G56" s="62" t="str">
        <f t="shared" ca="1" si="4"/>
        <v>погашено</v>
      </c>
      <c r="H56" s="47" t="str">
        <f t="shared" ca="1" si="10"/>
        <v>погашено</v>
      </c>
      <c r="I56" s="55" t="str">
        <f t="shared" ca="1" si="12"/>
        <v>погашено</v>
      </c>
      <c r="J56" s="56" t="str">
        <f t="shared" ca="1" si="13"/>
        <v>погашено</v>
      </c>
      <c r="K56" s="50"/>
      <c r="L56" s="57"/>
      <c r="M56" s="51" t="str">
        <f ca="1">IF(C56=$B$5,IRR($J$4:J56,0.1)*12,"")</f>
        <v/>
      </c>
      <c r="N56" s="51" t="str">
        <f ca="1">IF(C56=$B$5,XIRR($J$4:J56,$D$4:D56,50),"")</f>
        <v/>
      </c>
      <c r="O56" s="29">
        <f t="shared" ca="1" si="6"/>
        <v>0</v>
      </c>
      <c r="P56" s="29">
        <f t="shared" ca="1" si="7"/>
        <v>80</v>
      </c>
      <c r="T56" s="60" t="e">
        <f t="shared" ca="1" si="14"/>
        <v>#VALUE!</v>
      </c>
    </row>
    <row r="57" spans="1:20" ht="15.75" thickBot="1" x14ac:dyDescent="0.3">
      <c r="A57" s="73"/>
      <c r="C57" s="66" t="str">
        <f t="shared" ca="1" si="0"/>
        <v/>
      </c>
      <c r="D57" s="54" t="str">
        <f t="shared" ca="1" si="9"/>
        <v>погашено</v>
      </c>
      <c r="E57" s="47" t="str">
        <f t="shared" ca="1" si="1"/>
        <v>погашено</v>
      </c>
      <c r="F57" s="47">
        <f t="shared" ca="1" si="3"/>
        <v>0</v>
      </c>
      <c r="G57" s="62" t="str">
        <f t="shared" ca="1" si="4"/>
        <v>погашено</v>
      </c>
      <c r="H57" s="47" t="str">
        <f t="shared" ca="1" si="10"/>
        <v>погашено</v>
      </c>
      <c r="I57" s="55" t="str">
        <f t="shared" ca="1" si="12"/>
        <v>погашено</v>
      </c>
      <c r="J57" s="56" t="str">
        <f t="shared" ca="1" si="13"/>
        <v>погашено</v>
      </c>
      <c r="K57" s="50"/>
      <c r="L57" s="57"/>
      <c r="M57" s="51" t="str">
        <f ca="1">IF(C57=$B$5,IRR($J$4:J57,0.1)*12,"")</f>
        <v/>
      </c>
      <c r="N57" s="51" t="str">
        <f ca="1">IF(C57=$B$5,XIRR($J$4:J57,$D$4:D57,50),"")</f>
        <v/>
      </c>
      <c r="O57" s="29">
        <f t="shared" ca="1" si="6"/>
        <v>0</v>
      </c>
      <c r="P57" s="29">
        <f t="shared" ca="1" si="7"/>
        <v>82</v>
      </c>
      <c r="T57" s="60" t="e">
        <f t="shared" ca="1" si="14"/>
        <v>#VALUE!</v>
      </c>
    </row>
    <row r="58" spans="1:20" ht="15.75" thickBot="1" x14ac:dyDescent="0.3">
      <c r="A58" s="73"/>
      <c r="C58" s="66" t="str">
        <f t="shared" ca="1" si="0"/>
        <v/>
      </c>
      <c r="D58" s="54" t="str">
        <f t="shared" ca="1" si="9"/>
        <v>погашено</v>
      </c>
      <c r="E58" s="47" t="str">
        <f t="shared" ca="1" si="1"/>
        <v>погашено</v>
      </c>
      <c r="F58" s="47">
        <f t="shared" ca="1" si="3"/>
        <v>0</v>
      </c>
      <c r="G58" s="62" t="str">
        <f t="shared" ca="1" si="4"/>
        <v>погашено</v>
      </c>
      <c r="H58" s="47" t="str">
        <f t="shared" ca="1" si="10"/>
        <v>погашено</v>
      </c>
      <c r="I58" s="55" t="str">
        <f t="shared" ca="1" si="12"/>
        <v>погашено</v>
      </c>
      <c r="J58" s="56" t="str">
        <f t="shared" ca="1" si="13"/>
        <v>погашено</v>
      </c>
      <c r="K58" s="50"/>
      <c r="L58" s="57"/>
      <c r="M58" s="51" t="str">
        <f ca="1">IF(C58=$B$5,IRR($J$4:J58,0.1)*12,"")</f>
        <v/>
      </c>
      <c r="N58" s="51" t="str">
        <f ca="1">IF(C58=$B$5,XIRR($J$4:J58,$D$4:D58,50),"")</f>
        <v/>
      </c>
      <c r="O58" s="29">
        <f t="shared" ca="1" si="6"/>
        <v>0</v>
      </c>
      <c r="P58" s="29">
        <f t="shared" ca="1" si="7"/>
        <v>84</v>
      </c>
      <c r="T58" s="60" t="e">
        <f t="shared" ca="1" si="14"/>
        <v>#VALUE!</v>
      </c>
    </row>
    <row r="59" spans="1:20" ht="15.75" thickBot="1" x14ac:dyDescent="0.3">
      <c r="A59" s="73"/>
      <c r="C59" s="66" t="str">
        <f t="shared" ca="1" si="0"/>
        <v/>
      </c>
      <c r="D59" s="54" t="str">
        <f t="shared" ca="1" si="9"/>
        <v>погашено</v>
      </c>
      <c r="E59" s="47" t="str">
        <f t="shared" ca="1" si="1"/>
        <v>погашено</v>
      </c>
      <c r="F59" s="47">
        <f t="shared" ca="1" si="3"/>
        <v>0</v>
      </c>
      <c r="G59" s="62" t="str">
        <f t="shared" ca="1" si="4"/>
        <v>погашено</v>
      </c>
      <c r="H59" s="47" t="str">
        <f t="shared" ca="1" si="10"/>
        <v>погашено</v>
      </c>
      <c r="I59" s="55" t="str">
        <f t="shared" ca="1" si="12"/>
        <v>погашено</v>
      </c>
      <c r="J59" s="56" t="str">
        <f t="shared" ca="1" si="13"/>
        <v>погашено</v>
      </c>
      <c r="K59" s="50"/>
      <c r="L59" s="57"/>
      <c r="M59" s="51" t="str">
        <f ca="1">IF(C59=$B$5,IRR($J$4:J59,0.1)*12,"")</f>
        <v/>
      </c>
      <c r="N59" s="51" t="str">
        <f ca="1">IF(C59=$B$5,XIRR($J$4:J59,$D$4:D59,50),"")</f>
        <v/>
      </c>
      <c r="O59" s="29">
        <f t="shared" ca="1" si="6"/>
        <v>0</v>
      </c>
      <c r="P59" s="29">
        <f t="shared" ca="1" si="7"/>
        <v>86</v>
      </c>
      <c r="T59" s="60" t="e">
        <f t="shared" ca="1" si="14"/>
        <v>#VALUE!</v>
      </c>
    </row>
    <row r="60" spans="1:20" ht="15.75" thickBot="1" x14ac:dyDescent="0.3">
      <c r="A60" s="73"/>
      <c r="C60" s="66" t="str">
        <f t="shared" ca="1" si="0"/>
        <v/>
      </c>
      <c r="D60" s="54" t="str">
        <f t="shared" ca="1" si="9"/>
        <v>погашено</v>
      </c>
      <c r="E60" s="47" t="str">
        <f t="shared" ca="1" si="1"/>
        <v>погашено</v>
      </c>
      <c r="F60" s="47">
        <f t="shared" ca="1" si="3"/>
        <v>0</v>
      </c>
      <c r="G60" s="62" t="str">
        <f t="shared" ca="1" si="4"/>
        <v>погашено</v>
      </c>
      <c r="H60" s="47" t="str">
        <f t="shared" ca="1" si="10"/>
        <v>погашено</v>
      </c>
      <c r="I60" s="55" t="str">
        <f t="shared" ca="1" si="12"/>
        <v>погашено</v>
      </c>
      <c r="J60" s="56" t="str">
        <f t="shared" ca="1" si="13"/>
        <v>погашено</v>
      </c>
      <c r="K60" s="50"/>
      <c r="L60" s="57"/>
      <c r="M60" s="51" t="str">
        <f ca="1">IF(C60=$B$5,IRR($J$4:J60,0.1)*12,"")</f>
        <v/>
      </c>
      <c r="N60" s="51" t="str">
        <f ca="1">IF(C60=$B$5,XIRR($J$4:J60,$D$4:D60,50),"")</f>
        <v/>
      </c>
      <c r="O60" s="29">
        <f t="shared" ca="1" si="6"/>
        <v>0</v>
      </c>
      <c r="P60" s="29">
        <f t="shared" ca="1" si="7"/>
        <v>88</v>
      </c>
      <c r="T60" s="60" t="e">
        <f t="shared" ca="1" si="14"/>
        <v>#VALUE!</v>
      </c>
    </row>
    <row r="61" spans="1:20" ht="15.75" thickBot="1" x14ac:dyDescent="0.3">
      <c r="A61" s="73"/>
      <c r="C61" s="66" t="str">
        <f t="shared" ca="1" si="0"/>
        <v/>
      </c>
      <c r="D61" s="54" t="str">
        <f t="shared" ca="1" si="9"/>
        <v>погашено</v>
      </c>
      <c r="E61" s="47" t="str">
        <f t="shared" ca="1" si="1"/>
        <v>погашено</v>
      </c>
      <c r="F61" s="47">
        <f t="shared" ca="1" si="3"/>
        <v>0</v>
      </c>
      <c r="G61" s="62" t="str">
        <f t="shared" ca="1" si="4"/>
        <v>погашено</v>
      </c>
      <c r="H61" s="47" t="str">
        <f t="shared" ca="1" si="10"/>
        <v>погашено</v>
      </c>
      <c r="I61" s="55" t="str">
        <f t="shared" ca="1" si="12"/>
        <v>погашено</v>
      </c>
      <c r="J61" s="56" t="str">
        <f t="shared" ca="1" si="13"/>
        <v>погашено</v>
      </c>
      <c r="K61" s="50"/>
      <c r="L61" s="57"/>
      <c r="M61" s="51" t="str">
        <f ca="1">IF(C61=$B$5,IRR($J$4:J61,0.1)*12,"")</f>
        <v/>
      </c>
      <c r="N61" s="51" t="str">
        <f ca="1">IF(C61=$B$5,XIRR($J$4:J61,$D$4:D61,50),"")</f>
        <v/>
      </c>
      <c r="O61" s="29">
        <f t="shared" ca="1" si="6"/>
        <v>0</v>
      </c>
      <c r="P61" s="29">
        <f t="shared" ca="1" si="7"/>
        <v>90</v>
      </c>
      <c r="T61" s="60" t="e">
        <f t="shared" ca="1" si="14"/>
        <v>#VALUE!</v>
      </c>
    </row>
    <row r="62" spans="1:20" ht="15.75" thickBot="1" x14ac:dyDescent="0.3">
      <c r="A62" s="73"/>
      <c r="C62" s="66" t="str">
        <f t="shared" ca="1" si="0"/>
        <v/>
      </c>
      <c r="D62" s="54" t="str">
        <f t="shared" ca="1" si="9"/>
        <v>погашено</v>
      </c>
      <c r="E62" s="47" t="str">
        <f t="shared" ca="1" si="1"/>
        <v>погашено</v>
      </c>
      <c r="F62" s="47">
        <f t="shared" ca="1" si="3"/>
        <v>0</v>
      </c>
      <c r="G62" s="62" t="str">
        <f t="shared" ca="1" si="4"/>
        <v>погашено</v>
      </c>
      <c r="H62" s="47" t="str">
        <f t="shared" ca="1" si="10"/>
        <v>погашено</v>
      </c>
      <c r="I62" s="55" t="str">
        <f t="shared" ca="1" si="12"/>
        <v>погашено</v>
      </c>
      <c r="J62" s="56" t="str">
        <f t="shared" ca="1" si="13"/>
        <v>погашено</v>
      </c>
      <c r="K62" s="50"/>
      <c r="L62" s="57"/>
      <c r="M62" s="51" t="str">
        <f ca="1">IF(C62=$B$5,IRR($J$4:J62,0.1)*12,"")</f>
        <v/>
      </c>
      <c r="N62" s="51" t="str">
        <f ca="1">IF(C62=$B$5,XIRR($J$4:J62,$D$4:D62,50),"")</f>
        <v/>
      </c>
      <c r="O62" s="29">
        <f t="shared" ca="1" si="6"/>
        <v>0</v>
      </c>
      <c r="P62" s="29">
        <f t="shared" ca="1" si="7"/>
        <v>92</v>
      </c>
      <c r="T62" s="60" t="e">
        <f t="shared" ca="1" si="14"/>
        <v>#VALUE!</v>
      </c>
    </row>
    <row r="63" spans="1:20" ht="15.75" thickBot="1" x14ac:dyDescent="0.3">
      <c r="A63" s="73"/>
      <c r="C63" s="66" t="str">
        <f t="shared" ca="1" si="0"/>
        <v/>
      </c>
      <c r="D63" s="54" t="str">
        <f t="shared" ca="1" si="9"/>
        <v>погашено</v>
      </c>
      <c r="E63" s="47" t="str">
        <f t="shared" ca="1" si="1"/>
        <v>погашено</v>
      </c>
      <c r="F63" s="47">
        <f t="shared" ca="1" si="3"/>
        <v>0</v>
      </c>
      <c r="G63" s="62" t="str">
        <f t="shared" ca="1" si="4"/>
        <v>погашено</v>
      </c>
      <c r="H63" s="47" t="str">
        <f t="shared" ca="1" si="10"/>
        <v>погашено</v>
      </c>
      <c r="I63" s="55" t="str">
        <f t="shared" ca="1" si="12"/>
        <v>погашено</v>
      </c>
      <c r="J63" s="56" t="str">
        <f t="shared" ca="1" si="13"/>
        <v>погашено</v>
      </c>
      <c r="K63" s="50"/>
      <c r="L63" s="57"/>
      <c r="M63" s="51" t="str">
        <f ca="1">IF(C63=$B$5,IRR($J$4:J63,0.1)*12,"")</f>
        <v/>
      </c>
      <c r="N63" s="51" t="str">
        <f ca="1">IF(C63=$B$5,XIRR($J$4:J63,$D$4:D63,50),"")</f>
        <v/>
      </c>
      <c r="O63" s="29">
        <f t="shared" ca="1" si="6"/>
        <v>0</v>
      </c>
      <c r="P63" s="29">
        <f t="shared" ca="1" si="7"/>
        <v>94</v>
      </c>
      <c r="T63" s="60" t="e">
        <f t="shared" ca="1" si="14"/>
        <v>#VALUE!</v>
      </c>
    </row>
    <row r="64" spans="1:20" ht="15.75" thickBot="1" x14ac:dyDescent="0.3">
      <c r="A64" s="73"/>
      <c r="C64" s="66" t="str">
        <f t="shared" ca="1" si="0"/>
        <v/>
      </c>
      <c r="D64" s="54" t="str">
        <f t="shared" ca="1" si="9"/>
        <v>погашено</v>
      </c>
      <c r="E64" s="47" t="str">
        <f t="shared" ca="1" si="1"/>
        <v>погашено</v>
      </c>
      <c r="F64" s="47">
        <f t="shared" ca="1" si="3"/>
        <v>0</v>
      </c>
      <c r="G64" s="62" t="str">
        <f t="shared" ca="1" si="4"/>
        <v>погашено</v>
      </c>
      <c r="H64" s="47" t="str">
        <f t="shared" ca="1" si="10"/>
        <v>погашено</v>
      </c>
      <c r="I64" s="55" t="str">
        <f t="shared" ca="1" si="12"/>
        <v>погашено</v>
      </c>
      <c r="J64" s="56" t="str">
        <f t="shared" ca="1" si="13"/>
        <v>погашено</v>
      </c>
      <c r="K64" s="50"/>
      <c r="L64" s="57"/>
      <c r="M64" s="51" t="str">
        <f ca="1">IF(C64=$B$5,IRR($J$4:J64,0.1)*12,"")</f>
        <v/>
      </c>
      <c r="N64" s="51" t="str">
        <f ca="1">IF(C64=$B$5,XIRR($J$4:J64,$D$4:D64,50),"")</f>
        <v/>
      </c>
      <c r="O64" s="29">
        <f t="shared" ca="1" si="6"/>
        <v>0</v>
      </c>
      <c r="P64" s="29">
        <f t="shared" ca="1" si="7"/>
        <v>96</v>
      </c>
      <c r="T64" s="60" t="e">
        <f t="shared" ca="1" si="14"/>
        <v>#VALUE!</v>
      </c>
    </row>
    <row r="65" spans="1:20" ht="15.75" thickBot="1" x14ac:dyDescent="0.3">
      <c r="A65" s="73"/>
      <c r="C65" s="66" t="str">
        <f t="shared" ca="1" si="0"/>
        <v/>
      </c>
      <c r="D65" s="54" t="str">
        <f t="shared" ca="1" si="9"/>
        <v>погашено</v>
      </c>
      <c r="E65" s="47" t="str">
        <f t="shared" ca="1" si="1"/>
        <v>погашено</v>
      </c>
      <c r="F65" s="47">
        <f t="shared" ca="1" si="3"/>
        <v>0</v>
      </c>
      <c r="G65" s="62" t="str">
        <f t="shared" ca="1" si="4"/>
        <v>погашено</v>
      </c>
      <c r="H65" s="47" t="str">
        <f t="shared" ca="1" si="10"/>
        <v>погашено</v>
      </c>
      <c r="I65" s="57" t="str">
        <f t="shared" ca="1" si="12"/>
        <v>погашено</v>
      </c>
      <c r="J65" s="75" t="str">
        <f t="shared" ca="1" si="13"/>
        <v>погашено</v>
      </c>
      <c r="K65" s="50"/>
      <c r="L65" s="57"/>
      <c r="M65" s="51" t="str">
        <f ca="1">IF(C65=$B$5,IRR($J$4:J65,0.1)*12,"")</f>
        <v/>
      </c>
      <c r="N65" s="51" t="str">
        <f ca="1">IF(C65=$B$5,XIRR($J$4:J65,$D$4:D65,50),"")</f>
        <v/>
      </c>
      <c r="O65" s="29">
        <f t="shared" ca="1" si="6"/>
        <v>0</v>
      </c>
      <c r="P65" s="29">
        <f t="shared" ca="1" si="7"/>
        <v>98</v>
      </c>
      <c r="T65" s="60" t="e">
        <f t="shared" ca="1" si="14"/>
        <v>#VALUE!</v>
      </c>
    </row>
    <row r="66" spans="1:20" ht="15.75" thickBot="1" x14ac:dyDescent="0.3">
      <c r="A66" s="73"/>
      <c r="C66" s="66" t="str">
        <f t="shared" ca="1" si="0"/>
        <v/>
      </c>
      <c r="D66" s="54" t="str">
        <f t="shared" ca="1" si="9"/>
        <v>погашено</v>
      </c>
      <c r="E66" s="47" t="str">
        <f t="shared" ca="1" si="1"/>
        <v>погашено</v>
      </c>
      <c r="F66" s="47">
        <f t="shared" ca="1" si="3"/>
        <v>0</v>
      </c>
      <c r="G66" s="62" t="str">
        <f t="shared" ca="1" si="4"/>
        <v>погашено</v>
      </c>
      <c r="H66" s="47" t="str">
        <f t="shared" ca="1" si="10"/>
        <v>погашено</v>
      </c>
      <c r="I66" s="57" t="str">
        <f t="shared" ca="1" si="12"/>
        <v>погашено</v>
      </c>
      <c r="J66" s="75" t="str">
        <f ca="1">IF(O66=0,"погашено",IFERROR(ROUNDDOWN(G66+H66,2),""))</f>
        <v>погашено</v>
      </c>
      <c r="K66" s="50"/>
      <c r="L66" s="57"/>
      <c r="M66" s="51" t="str">
        <f ca="1">IF(C66=$B$5,IRR($J$4:J66,0.1)*12,"")</f>
        <v/>
      </c>
      <c r="N66" s="51" t="str">
        <f ca="1">IF(C66=$B$5,XIRR($J$4:J66,$D$4:D66,50),"")</f>
        <v/>
      </c>
      <c r="O66" s="29">
        <f t="shared" ca="1" si="6"/>
        <v>0</v>
      </c>
      <c r="P66" s="29">
        <f t="shared" ca="1" si="7"/>
        <v>100</v>
      </c>
      <c r="T66" s="60" t="e">
        <f t="shared" ca="1" si="14"/>
        <v>#VALUE!</v>
      </c>
    </row>
    <row r="67" spans="1:20" ht="15.75" thickBot="1" x14ac:dyDescent="0.3">
      <c r="A67" s="73"/>
      <c r="C67" s="66" t="str">
        <f t="shared" ca="1" si="0"/>
        <v/>
      </c>
      <c r="D67" s="54" t="str">
        <f t="shared" ca="1" si="9"/>
        <v>погашено</v>
      </c>
      <c r="E67" s="47" t="str">
        <f t="shared" ca="1" si="1"/>
        <v>погашено</v>
      </c>
      <c r="F67" s="47">
        <f t="shared" ca="1" si="3"/>
        <v>0</v>
      </c>
      <c r="G67" s="62" t="str">
        <f t="shared" ca="1" si="4"/>
        <v>погашено</v>
      </c>
      <c r="H67" s="47" t="str">
        <f t="shared" ca="1" si="10"/>
        <v>погашено</v>
      </c>
      <c r="I67" s="57" t="str">
        <f t="shared" ca="1" si="12"/>
        <v>погашено</v>
      </c>
      <c r="J67" s="75" t="str">
        <f t="shared" ca="1" si="13"/>
        <v>погашено</v>
      </c>
      <c r="K67" s="50"/>
      <c r="L67" s="57"/>
      <c r="M67" s="51" t="str">
        <f ca="1">IF(C67=$B$5,IRR($J$4:J67,0.1)*12,"")</f>
        <v/>
      </c>
      <c r="N67" s="51" t="str">
        <f ca="1">IF(C67=$B$5,XIRR($J$4:J67,$D$4:D67,50),"")</f>
        <v/>
      </c>
      <c r="O67" s="29">
        <f t="shared" ca="1" si="6"/>
        <v>0</v>
      </c>
      <c r="P67" s="29">
        <f t="shared" ca="1" si="7"/>
        <v>102</v>
      </c>
      <c r="T67" s="60" t="e">
        <f t="shared" ca="1" si="14"/>
        <v>#VALUE!</v>
      </c>
    </row>
    <row r="68" spans="1:20" ht="15.75" thickBot="1" x14ac:dyDescent="0.3">
      <c r="A68" s="73"/>
      <c r="C68" s="66" t="str">
        <f t="shared" ca="1" si="0"/>
        <v/>
      </c>
      <c r="D68" s="54" t="str">
        <f t="shared" ca="1" si="9"/>
        <v>погашено</v>
      </c>
      <c r="E68" s="47" t="str">
        <f t="shared" ca="1" si="1"/>
        <v>погашено</v>
      </c>
      <c r="F68" s="47">
        <f t="shared" ca="1" si="3"/>
        <v>0</v>
      </c>
      <c r="G68" s="62" t="str">
        <f t="shared" ca="1" si="4"/>
        <v>погашено</v>
      </c>
      <c r="H68" s="47" t="str">
        <f t="shared" ca="1" si="10"/>
        <v>погашено</v>
      </c>
      <c r="I68" s="57" t="str">
        <f t="shared" ca="1" si="12"/>
        <v>погашено</v>
      </c>
      <c r="J68" s="75" t="str">
        <f t="shared" ca="1" si="13"/>
        <v>погашено</v>
      </c>
      <c r="K68" s="50"/>
      <c r="L68" s="57"/>
      <c r="M68" s="51" t="str">
        <f ca="1">IF(C68=$B$5,IRR($J$4:J68,0.1)*12,"")</f>
        <v/>
      </c>
      <c r="N68" s="51" t="str">
        <f ca="1">IF(C68=$B$5,XIRR($J$4:J68,$D$4:D68,50),"")</f>
        <v/>
      </c>
      <c r="O68" s="29">
        <f t="shared" ca="1" si="6"/>
        <v>0</v>
      </c>
      <c r="P68" s="29">
        <f t="shared" ca="1" si="7"/>
        <v>104</v>
      </c>
      <c r="T68" s="60" t="e">
        <f t="shared" ca="1" si="14"/>
        <v>#VALUE!</v>
      </c>
    </row>
    <row r="69" spans="1:20" ht="15.75" thickBot="1" x14ac:dyDescent="0.3">
      <c r="A69" s="73"/>
      <c r="C69" s="66" t="str">
        <f t="shared" ca="1" si="0"/>
        <v/>
      </c>
      <c r="D69" s="54" t="str">
        <f t="shared" ca="1" si="9"/>
        <v>погашено</v>
      </c>
      <c r="E69" s="47" t="str">
        <f t="shared" ca="1" si="1"/>
        <v>погашено</v>
      </c>
      <c r="F69" s="47">
        <f t="shared" ca="1" si="3"/>
        <v>0</v>
      </c>
      <c r="G69" s="62" t="str">
        <f t="shared" ca="1" si="4"/>
        <v>погашено</v>
      </c>
      <c r="H69" s="47" t="str">
        <f t="shared" ca="1" si="10"/>
        <v>погашено</v>
      </c>
      <c r="I69" s="57" t="str">
        <f t="shared" ca="1" si="12"/>
        <v>погашено</v>
      </c>
      <c r="J69" s="75" t="str">
        <f t="shared" ca="1" si="13"/>
        <v>погашено</v>
      </c>
      <c r="K69" s="50"/>
      <c r="L69" s="57"/>
      <c r="M69" s="51" t="str">
        <f ca="1">IF(C69=$B$5,IRR($J$4:J69,0.1)*12,"")</f>
        <v/>
      </c>
      <c r="N69" s="51" t="str">
        <f ca="1">IF(C69=$B$5,XIRR($J$4:J69,$D$4:D69,50),"")</f>
        <v/>
      </c>
      <c r="O69" s="29">
        <f t="shared" ca="1" si="6"/>
        <v>0</v>
      </c>
      <c r="P69" s="29">
        <f t="shared" ca="1" si="7"/>
        <v>106</v>
      </c>
      <c r="T69" s="60" t="e">
        <f t="shared" ca="1" si="14"/>
        <v>#VALUE!</v>
      </c>
    </row>
    <row r="70" spans="1:20" ht="15.75" thickBot="1" x14ac:dyDescent="0.3">
      <c r="A70" s="73"/>
      <c r="C70" s="66" t="str">
        <f t="shared" ca="1" si="0"/>
        <v/>
      </c>
      <c r="D70" s="54" t="str">
        <f t="shared" ca="1" si="9"/>
        <v>погашено</v>
      </c>
      <c r="E70" s="47" t="str">
        <f t="shared" ref="E70:E74" ca="1" si="15">IF(C70&gt;$B$5,"погашено",E69+G69)</f>
        <v>погашено</v>
      </c>
      <c r="F70" s="47">
        <f t="shared" ca="1" si="3"/>
        <v>0</v>
      </c>
      <c r="G70" s="62" t="str">
        <f t="shared" ref="G70:G76" ca="1" si="16">IF(O70=0,"погашено",IF(L70&gt;T70,L70-H70,IF(C70=$B$5,-E70,IF(L70&gt;0,IF(L70-(-E70*$B$4*(K70-D70))&lt;0,0,L70-(-E70*$B$4*(K70-D70))),0))))</f>
        <v>погашено</v>
      </c>
      <c r="H70" s="47" t="str">
        <f t="shared" ca="1" si="10"/>
        <v>погашено</v>
      </c>
      <c r="I70" s="57" t="str">
        <f t="shared" ref="I70:I74" ca="1" si="17">IF(O70=0,"погашено",IFERROR(G70+H70,""))</f>
        <v>погашено</v>
      </c>
      <c r="J70" s="75" t="str">
        <f t="shared" ref="J70:J74" ca="1" si="18">IF(O70=0,"погашено",IFERROR(ROUNDDOWN(G70+H70,2),""))</f>
        <v>погашено</v>
      </c>
      <c r="K70" s="50"/>
      <c r="L70" s="57"/>
      <c r="M70" s="51" t="str">
        <f ca="1">IF(C70=$B$5,IRR($J$4:J70,0.1)*12,"")</f>
        <v/>
      </c>
      <c r="N70" s="51" t="str">
        <f ca="1">IF(C70=$B$5,XIRR($J$4:J70,$D$4:D70,50),"")</f>
        <v/>
      </c>
      <c r="O70" s="29">
        <f t="shared" ref="O70:O74" ca="1" si="19">IFERROR(ROUNDDOWN(-E70,0),0)</f>
        <v>0</v>
      </c>
      <c r="P70" s="29">
        <f t="shared" ca="1" si="7"/>
        <v>108</v>
      </c>
      <c r="T70" s="60" t="e">
        <f t="shared" ref="T70:T72" ca="1" si="20">IF(O70=0,"погашено",IF(B72="Да",ROUND(-$E$5*$B$11*(D70-D69),2),ROUND(-$E$5*$B$4*(D70-D69),2)))+IF(L70&gt;0,-E70*$B$4*(K70-D70),0)</f>
        <v>#VALUE!</v>
      </c>
    </row>
    <row r="71" spans="1:20" ht="15.75" thickBot="1" x14ac:dyDescent="0.3">
      <c r="A71" s="73"/>
      <c r="C71" s="66" t="str">
        <f t="shared" ca="1" si="0"/>
        <v/>
      </c>
      <c r="D71" s="54" t="str">
        <f t="shared" ca="1" si="9"/>
        <v>погашено</v>
      </c>
      <c r="E71" s="47" t="str">
        <f t="shared" ca="1" si="15"/>
        <v>погашено</v>
      </c>
      <c r="F71" s="47">
        <f t="shared" ref="F71:F119" ca="1" si="21">IF(O71=0,0,IF(F70&gt;=0,0,$B$3*$B$15))</f>
        <v>0</v>
      </c>
      <c r="G71" s="62" t="str">
        <f t="shared" ca="1" si="16"/>
        <v>погашено</v>
      </c>
      <c r="H71" s="47" t="str">
        <f t="shared" ref="H71:H76" ca="1" si="22">IF(O71=0,"погашено",ROUND(IF(G70&gt;0,-E71*$B$4*(D71-K70),-E71*$B$4*(D71-D70))+IF(L71&gt;0,-E71*$B$4*(K71-D71),0)-IF(AND(L70&gt;0,G70=0),L70,0),2))</f>
        <v>погашено</v>
      </c>
      <c r="I71" s="57" t="str">
        <f t="shared" ca="1" si="17"/>
        <v>погашено</v>
      </c>
      <c r="J71" s="75" t="str">
        <f t="shared" ca="1" si="18"/>
        <v>погашено</v>
      </c>
      <c r="K71" s="50"/>
      <c r="L71" s="57"/>
      <c r="M71" s="51" t="str">
        <f ca="1">IF(C71=$B$5,IRR($J$4:J71,0.1)*12,"")</f>
        <v/>
      </c>
      <c r="N71" s="51" t="str">
        <f ca="1">IF(C71=$B$5,XIRR($J$4:J71,$D$4:D71,50),"")</f>
        <v/>
      </c>
      <c r="O71" s="29">
        <f t="shared" ca="1" si="19"/>
        <v>0</v>
      </c>
      <c r="P71" s="29">
        <f t="shared" ref="P71:P74" ca="1" si="23">IF(G70&gt;0,P70+2,P70+1)</f>
        <v>110</v>
      </c>
      <c r="T71" s="60" t="e">
        <f t="shared" ca="1" si="20"/>
        <v>#VALUE!</v>
      </c>
    </row>
    <row r="72" spans="1:20" ht="15.75" thickBot="1" x14ac:dyDescent="0.3">
      <c r="A72" s="73"/>
      <c r="C72" s="66" t="str">
        <f t="shared" ca="1" si="0"/>
        <v/>
      </c>
      <c r="D72" s="54" t="str">
        <f t="shared" ref="D72:D74" ca="1" si="24">IF(C72&gt;$B$5,"погашено",IF(I71&gt;H71,K71+$B$2,IF(C72&lt;=$B$5,D71+$B$2,"")))</f>
        <v>погашено</v>
      </c>
      <c r="E72" s="47" t="str">
        <f t="shared" ca="1" si="15"/>
        <v>погашено</v>
      </c>
      <c r="F72" s="47">
        <f t="shared" ca="1" si="21"/>
        <v>0</v>
      </c>
      <c r="G72" s="62" t="str">
        <f t="shared" ca="1" si="16"/>
        <v>погашено</v>
      </c>
      <c r="H72" s="47" t="str">
        <f t="shared" ca="1" si="22"/>
        <v>погашено</v>
      </c>
      <c r="I72" s="57" t="str">
        <f t="shared" ca="1" si="17"/>
        <v>погашено</v>
      </c>
      <c r="J72" s="75" t="str">
        <f t="shared" ca="1" si="18"/>
        <v>погашено</v>
      </c>
      <c r="K72" s="50"/>
      <c r="L72" s="57"/>
      <c r="M72" s="51" t="str">
        <f ca="1">IF(C72=$B$5,IRR($J$4:J72,0.1)*12,"")</f>
        <v/>
      </c>
      <c r="N72" s="51" t="str">
        <f ca="1">IF(C72=$B$5,XIRR($J$4:J72,$D$4:D72,50),"")</f>
        <v/>
      </c>
      <c r="O72" s="29">
        <f t="shared" ca="1" si="19"/>
        <v>0</v>
      </c>
      <c r="P72" s="29">
        <f t="shared" ca="1" si="23"/>
        <v>112</v>
      </c>
      <c r="T72" s="60" t="e">
        <f t="shared" ca="1" si="20"/>
        <v>#VALUE!</v>
      </c>
    </row>
    <row r="73" spans="1:20" ht="15.75" thickBot="1" x14ac:dyDescent="0.3">
      <c r="A73" s="73"/>
      <c r="C73" s="66" t="str">
        <f t="shared" ca="1" si="0"/>
        <v/>
      </c>
      <c r="D73" s="54" t="str">
        <f t="shared" ca="1" si="24"/>
        <v>погашено</v>
      </c>
      <c r="E73" s="47" t="str">
        <f t="shared" ca="1" si="15"/>
        <v>погашено</v>
      </c>
      <c r="F73" s="47">
        <f t="shared" ca="1" si="21"/>
        <v>0</v>
      </c>
      <c r="G73" s="62" t="str">
        <f t="shared" ca="1" si="16"/>
        <v>погашено</v>
      </c>
      <c r="H73" s="47" t="str">
        <f t="shared" ca="1" si="22"/>
        <v>погашено</v>
      </c>
      <c r="I73" s="57" t="str">
        <f t="shared" ca="1" si="17"/>
        <v>погашено</v>
      </c>
      <c r="J73" s="75" t="str">
        <f t="shared" ca="1" si="18"/>
        <v>погашено</v>
      </c>
      <c r="K73" s="50"/>
      <c r="L73" s="57"/>
      <c r="M73" s="51" t="str">
        <f ca="1">IF(C73=$B$5,IRR($J$4:J73,0.1)*12,"")</f>
        <v/>
      </c>
      <c r="N73" s="51" t="str">
        <f ca="1">IF(C73=$B$5,XIRR($J$4:J73,$D$4:D73,50),"")</f>
        <v/>
      </c>
      <c r="O73" s="29">
        <f t="shared" ca="1" si="19"/>
        <v>0</v>
      </c>
      <c r="P73" s="29">
        <f t="shared" ca="1" si="23"/>
        <v>114</v>
      </c>
      <c r="T73" s="60" t="e">
        <f ca="1">IF(O73=0,"погашено",IF(B75="Да",ROUND(-$E$5*$B$11*(D73-D72),2),ROUND(-$E$5*$B$4*(D73-D72),2)))+IF(L73&gt;0,-E73*$B$4*(K73-D73),0)</f>
        <v>#VALUE!</v>
      </c>
    </row>
    <row r="74" spans="1:20" ht="15.75" thickBot="1" x14ac:dyDescent="0.3">
      <c r="A74" s="73"/>
      <c r="C74" s="66" t="str">
        <f t="shared" ca="1" si="0"/>
        <v/>
      </c>
      <c r="D74" s="54" t="str">
        <f t="shared" ca="1" si="24"/>
        <v>погашено</v>
      </c>
      <c r="E74" s="47" t="str">
        <f t="shared" ca="1" si="15"/>
        <v>погашено</v>
      </c>
      <c r="F74" s="47">
        <f t="shared" ca="1" si="21"/>
        <v>0</v>
      </c>
      <c r="G74" s="62" t="str">
        <f t="shared" ca="1" si="16"/>
        <v>погашено</v>
      </c>
      <c r="H74" s="47" t="str">
        <f t="shared" ca="1" si="22"/>
        <v>погашено</v>
      </c>
      <c r="I74" s="57" t="str">
        <f t="shared" ca="1" si="17"/>
        <v>погашено</v>
      </c>
      <c r="J74" s="75" t="str">
        <f t="shared" ca="1" si="18"/>
        <v>погашено</v>
      </c>
      <c r="K74" s="50"/>
      <c r="L74" s="57"/>
      <c r="M74" s="51" t="str">
        <f ca="1">IF(C74=$B$5,IRR($J$4:J74,0.1)*12,"")</f>
        <v/>
      </c>
      <c r="N74" s="51" t="str">
        <f ca="1">IF(C74=$B$5,XIRR($J$4:J74,$D$4:D74,50),"")</f>
        <v/>
      </c>
      <c r="O74" s="29">
        <f t="shared" ca="1" si="19"/>
        <v>0</v>
      </c>
      <c r="P74" s="29">
        <f t="shared" ca="1" si="23"/>
        <v>116</v>
      </c>
      <c r="T74" s="60" t="e">
        <f t="shared" ref="T74:T105" ca="1" si="25">IF(O74=0,"погашено",IF(B126="Да",ROUND(-$E$5*$B$11*(D74-D73),2),ROUND(-$E$5*$B$4*(D74-D73),2)))+IF(L74&gt;0,-E74*$B$4*(K74-D74),0)</f>
        <v>#VALUE!</v>
      </c>
    </row>
    <row r="75" spans="1:20" ht="15.75" thickBot="1" x14ac:dyDescent="0.3">
      <c r="A75" s="73"/>
      <c r="C75" s="66" t="str">
        <f t="shared" ref="C75:C76" ca="1" si="26">IF(P75&lt;=$B$5,P75,"")</f>
        <v/>
      </c>
      <c r="D75" s="54" t="str">
        <f t="shared" ref="D75:D76" ca="1" si="27">IF(C75&gt;$B$5,"погашено",IF(I74&gt;H74,K74+$B$2,IF(C75&lt;=$B$5,D74+$B$2,"")))</f>
        <v>погашено</v>
      </c>
      <c r="E75" s="47" t="str">
        <f t="shared" ref="E75:E76" ca="1" si="28">IF(C75&gt;$B$5,"погашено",E74+G74)</f>
        <v>погашено</v>
      </c>
      <c r="F75" s="47">
        <f t="shared" ca="1" si="21"/>
        <v>0</v>
      </c>
      <c r="G75" s="62" t="str">
        <f t="shared" ca="1" si="16"/>
        <v>погашено</v>
      </c>
      <c r="H75" s="47" t="str">
        <f t="shared" ca="1" si="22"/>
        <v>погашено</v>
      </c>
      <c r="I75" s="57" t="str">
        <f t="shared" ref="I75:I76" ca="1" si="29">IF(O75=0,"погашено",IFERROR(G75+H75,""))</f>
        <v>погашено</v>
      </c>
      <c r="J75" s="75" t="str">
        <f t="shared" ref="J75:J76" ca="1" si="30">IF(O75=0,"погашено",IFERROR(ROUNDDOWN(G75+H75,2),""))</f>
        <v>погашено</v>
      </c>
      <c r="K75" s="50"/>
      <c r="L75" s="57"/>
      <c r="M75" s="51" t="str">
        <f ca="1">IF(C75=$B$5,IRR($J$4:J75,0.1)*12,"")</f>
        <v/>
      </c>
      <c r="N75" s="51" t="str">
        <f ca="1">IF(C75=$B$5,XIRR($J$4:J75,$D$4:D75,50),"")</f>
        <v/>
      </c>
      <c r="O75" s="29">
        <f t="shared" ref="O75:O76" ca="1" si="31">IFERROR(ROUNDDOWN(-E75,0),0)</f>
        <v>0</v>
      </c>
      <c r="P75" s="29">
        <f t="shared" ref="P75:P76" ca="1" si="32">IF(G74&gt;0,P74+2,P74+1)</f>
        <v>118</v>
      </c>
      <c r="T75" s="60" t="e">
        <f t="shared" ca="1" si="25"/>
        <v>#VALUE!</v>
      </c>
    </row>
    <row r="76" spans="1:20" ht="15.75" thickBot="1" x14ac:dyDescent="0.3">
      <c r="A76" s="73"/>
      <c r="C76" s="66" t="str">
        <f t="shared" ca="1" si="26"/>
        <v/>
      </c>
      <c r="D76" s="54" t="str">
        <f t="shared" ca="1" si="27"/>
        <v>погашено</v>
      </c>
      <c r="E76" s="47" t="str">
        <f t="shared" ca="1" si="28"/>
        <v>погашено</v>
      </c>
      <c r="F76" s="47">
        <f t="shared" ca="1" si="21"/>
        <v>0</v>
      </c>
      <c r="G76" s="62" t="str">
        <f t="shared" ca="1" si="16"/>
        <v>погашено</v>
      </c>
      <c r="H76" s="47" t="str">
        <f t="shared" ca="1" si="22"/>
        <v>погашено</v>
      </c>
      <c r="I76" s="57" t="str">
        <f t="shared" ca="1" si="29"/>
        <v>погашено</v>
      </c>
      <c r="J76" s="75" t="str">
        <f t="shared" ca="1" si="30"/>
        <v>погашено</v>
      </c>
      <c r="K76" s="50"/>
      <c r="L76" s="57"/>
      <c r="M76" s="51" t="str">
        <f ca="1">IF(C76=$B$5,IRR($J$4:J76,0.1)*12,"")</f>
        <v/>
      </c>
      <c r="N76" s="51" t="str">
        <f ca="1">IF(C76=$B$5,XIRR($J$4:J76,$D$4:D76,50),"")</f>
        <v/>
      </c>
      <c r="O76" s="29">
        <f t="shared" ca="1" si="31"/>
        <v>0</v>
      </c>
      <c r="P76" s="29">
        <f t="shared" ca="1" si="32"/>
        <v>120</v>
      </c>
      <c r="T76" s="60" t="e">
        <f t="shared" ca="1" si="25"/>
        <v>#VALUE!</v>
      </c>
    </row>
    <row r="77" spans="1:20" ht="15.75" thickBot="1" x14ac:dyDescent="0.3">
      <c r="A77" s="73"/>
      <c r="C77" s="66" t="str">
        <f t="shared" ref="C77:C110" ca="1" si="33">IF(P77&lt;=$B$5,P77,"")</f>
        <v/>
      </c>
      <c r="D77" s="54" t="str">
        <f t="shared" ref="D77:D110" ca="1" si="34">IF(C77&gt;$B$5,"погашено",IF(I76&gt;H76,K76+$B$2,IF(C77&lt;=$B$5,D76+$B$2,"")))</f>
        <v>погашено</v>
      </c>
      <c r="E77" s="47" t="str">
        <f t="shared" ref="E77:E110" ca="1" si="35">IF(C77&gt;$B$5,"погашено",E76+G76)</f>
        <v>погашено</v>
      </c>
      <c r="F77" s="47">
        <f t="shared" ca="1" si="21"/>
        <v>0</v>
      </c>
      <c r="G77" s="62" t="str">
        <f t="shared" ref="G77:G110" ca="1" si="36">IF(O77=0,"погашено",IF(L77&gt;T77,L77-H77,IF(C77=$B$5,-E77,IF(L77&gt;0,IF(L77-(-E77*$B$4*(K77-D77))&lt;0,0,L77-(-E77*$B$4*(K77-D77))),0))))</f>
        <v>погашено</v>
      </c>
      <c r="H77" s="47" t="str">
        <f t="shared" ref="H77:H110" ca="1" si="37">IF(O77=0,"погашено",ROUND(IF(G76&gt;0,-E77*$B$4*(D77-K76),-E77*$B$4*(D77-D76))+IF(L77&gt;0,-E77*$B$4*(K77-D77),0)-IF(AND(L76&gt;0,G76=0),L76,0),2))</f>
        <v>погашено</v>
      </c>
      <c r="I77" s="57" t="str">
        <f t="shared" ref="I77:I110" ca="1" si="38">IF(O77=0,"погашено",IFERROR(G77+H77,""))</f>
        <v>погашено</v>
      </c>
      <c r="J77" s="75" t="str">
        <f t="shared" ref="J77:J110" ca="1" si="39">IF(O77=0,"погашено",IFERROR(ROUNDDOWN(G77+H77,2),""))</f>
        <v>погашено</v>
      </c>
      <c r="K77" s="50"/>
      <c r="L77" s="57"/>
      <c r="M77" s="51" t="str">
        <f ca="1">IF(C77=$B$5,IRR($J$4:J77,0.1)*12,"")</f>
        <v/>
      </c>
      <c r="N77" s="51" t="str">
        <f ca="1">IF(C77=$B$5,XIRR($J$4:J77,$D$4:D77,50),"")</f>
        <v/>
      </c>
      <c r="O77" s="29">
        <f t="shared" ref="O77:O110" ca="1" si="40">IFERROR(ROUNDDOWN(-E77,0),0)</f>
        <v>0</v>
      </c>
      <c r="P77" s="29">
        <f t="shared" ref="P77:P110" ca="1" si="41">IF(G76&gt;0,P76+2,P76+1)</f>
        <v>122</v>
      </c>
      <c r="T77" s="60" t="e">
        <f t="shared" ca="1" si="25"/>
        <v>#VALUE!</v>
      </c>
    </row>
    <row r="78" spans="1:20" ht="15.75" thickBot="1" x14ac:dyDescent="0.3">
      <c r="A78" s="73"/>
      <c r="C78" s="66" t="str">
        <f ca="1">IF(P78&lt;=$B$5,P78,"")</f>
        <v/>
      </c>
      <c r="D78" s="54" t="str">
        <f t="shared" ca="1" si="34"/>
        <v>погашено</v>
      </c>
      <c r="E78" s="47" t="str">
        <f t="shared" ca="1" si="35"/>
        <v>погашено</v>
      </c>
      <c r="F78" s="47">
        <f t="shared" ca="1" si="21"/>
        <v>0</v>
      </c>
      <c r="G78" s="62" t="str">
        <f t="shared" ca="1" si="36"/>
        <v>погашено</v>
      </c>
      <c r="H78" s="47" t="str">
        <f t="shared" ca="1" si="37"/>
        <v>погашено</v>
      </c>
      <c r="I78" s="57" t="str">
        <f t="shared" ca="1" si="38"/>
        <v>погашено</v>
      </c>
      <c r="J78" s="75" t="str">
        <f t="shared" ca="1" si="39"/>
        <v>погашено</v>
      </c>
      <c r="K78" s="50"/>
      <c r="L78" s="57"/>
      <c r="M78" s="51" t="str">
        <f ca="1">IF(C78=$B$5,IRR($J$4:J78,0.1)*12,"")</f>
        <v/>
      </c>
      <c r="N78" s="51" t="str">
        <f ca="1">IF(C78=$B$5,XIRR($J$4:J78,$D$4:D78,50),"")</f>
        <v/>
      </c>
      <c r="O78" s="29">
        <f t="shared" ca="1" si="40"/>
        <v>0</v>
      </c>
      <c r="P78" s="29">
        <f t="shared" ca="1" si="41"/>
        <v>124</v>
      </c>
      <c r="T78" s="60" t="e">
        <f t="shared" ca="1" si="25"/>
        <v>#VALUE!</v>
      </c>
    </row>
    <row r="79" spans="1:20" ht="15.75" thickBot="1" x14ac:dyDescent="0.3">
      <c r="A79" s="73"/>
      <c r="C79" s="66" t="str">
        <f t="shared" ca="1" si="33"/>
        <v/>
      </c>
      <c r="D79" s="54" t="str">
        <f t="shared" ca="1" si="34"/>
        <v>погашено</v>
      </c>
      <c r="E79" s="47" t="str">
        <f t="shared" ca="1" si="35"/>
        <v>погашено</v>
      </c>
      <c r="F79" s="47">
        <f t="shared" ca="1" si="21"/>
        <v>0</v>
      </c>
      <c r="G79" s="62" t="str">
        <f t="shared" ca="1" si="36"/>
        <v>погашено</v>
      </c>
      <c r="H79" s="47" t="str">
        <f t="shared" ca="1" si="37"/>
        <v>погашено</v>
      </c>
      <c r="I79" s="57" t="str">
        <f t="shared" ca="1" si="38"/>
        <v>погашено</v>
      </c>
      <c r="J79" s="75" t="str">
        <f t="shared" ca="1" si="39"/>
        <v>погашено</v>
      </c>
      <c r="K79" s="50"/>
      <c r="L79" s="57"/>
      <c r="M79" s="51" t="str">
        <f ca="1">IF(C79=$B$5,IRR($J$4:J79,0.1)*12,"")</f>
        <v/>
      </c>
      <c r="N79" s="51" t="str">
        <f ca="1">IF(C79=$B$5,XIRR($J$4:J79,$D$4:D79,50),"")</f>
        <v/>
      </c>
      <c r="O79" s="29">
        <f t="shared" ca="1" si="40"/>
        <v>0</v>
      </c>
      <c r="P79" s="29">
        <f t="shared" ca="1" si="41"/>
        <v>126</v>
      </c>
      <c r="T79" s="60" t="e">
        <f t="shared" ca="1" si="25"/>
        <v>#VALUE!</v>
      </c>
    </row>
    <row r="80" spans="1:20" ht="15.75" thickBot="1" x14ac:dyDescent="0.3">
      <c r="A80" s="73"/>
      <c r="C80" s="66" t="str">
        <f t="shared" ca="1" si="33"/>
        <v/>
      </c>
      <c r="D80" s="54" t="str">
        <f t="shared" ca="1" si="34"/>
        <v>погашено</v>
      </c>
      <c r="E80" s="47" t="str">
        <f t="shared" ca="1" si="35"/>
        <v>погашено</v>
      </c>
      <c r="F80" s="47">
        <f t="shared" ca="1" si="21"/>
        <v>0</v>
      </c>
      <c r="G80" s="62" t="str">
        <f t="shared" ca="1" si="36"/>
        <v>погашено</v>
      </c>
      <c r="H80" s="47" t="str">
        <f t="shared" ca="1" si="37"/>
        <v>погашено</v>
      </c>
      <c r="I80" s="57" t="str">
        <f t="shared" ca="1" si="38"/>
        <v>погашено</v>
      </c>
      <c r="J80" s="75" t="str">
        <f t="shared" ca="1" si="39"/>
        <v>погашено</v>
      </c>
      <c r="K80" s="50"/>
      <c r="L80" s="57"/>
      <c r="M80" s="51" t="str">
        <f ca="1">IF(C80=$B$5,IRR($J$4:J80,0.1)*12,"")</f>
        <v/>
      </c>
      <c r="N80" s="51" t="str">
        <f ca="1">IF(C80=$B$5,XIRR($J$4:J80,$D$4:D80,50),"")</f>
        <v/>
      </c>
      <c r="O80" s="29">
        <f t="shared" ca="1" si="40"/>
        <v>0</v>
      </c>
      <c r="P80" s="29">
        <f t="shared" ca="1" si="41"/>
        <v>128</v>
      </c>
      <c r="T80" s="60" t="e">
        <f t="shared" ca="1" si="25"/>
        <v>#VALUE!</v>
      </c>
    </row>
    <row r="81" spans="1:20" ht="15.75" thickBot="1" x14ac:dyDescent="0.3">
      <c r="A81" s="73"/>
      <c r="C81" s="66" t="str">
        <f t="shared" ca="1" si="33"/>
        <v/>
      </c>
      <c r="D81" s="54" t="str">
        <f t="shared" ca="1" si="34"/>
        <v>погашено</v>
      </c>
      <c r="E81" s="47" t="str">
        <f t="shared" ca="1" si="35"/>
        <v>погашено</v>
      </c>
      <c r="F81" s="47">
        <f t="shared" ca="1" si="21"/>
        <v>0</v>
      </c>
      <c r="G81" s="62" t="str">
        <f t="shared" ca="1" si="36"/>
        <v>погашено</v>
      </c>
      <c r="H81" s="47" t="str">
        <f t="shared" ca="1" si="37"/>
        <v>погашено</v>
      </c>
      <c r="I81" s="57" t="str">
        <f t="shared" ca="1" si="38"/>
        <v>погашено</v>
      </c>
      <c r="J81" s="75" t="str">
        <f t="shared" ca="1" si="39"/>
        <v>погашено</v>
      </c>
      <c r="K81" s="50"/>
      <c r="L81" s="57"/>
      <c r="M81" s="51" t="str">
        <f ca="1">IF(C81=$B$5,IRR($J$4:J81,0.1)*12,"")</f>
        <v/>
      </c>
      <c r="N81" s="51" t="str">
        <f ca="1">IF(C81=$B$5,XIRR($J$4:J81,$D$4:D81,50),"")</f>
        <v/>
      </c>
      <c r="O81" s="29">
        <f t="shared" ca="1" si="40"/>
        <v>0</v>
      </c>
      <c r="P81" s="29">
        <f t="shared" ca="1" si="41"/>
        <v>130</v>
      </c>
      <c r="T81" s="60" t="e">
        <f t="shared" ca="1" si="25"/>
        <v>#VALUE!</v>
      </c>
    </row>
    <row r="82" spans="1:20" ht="15.75" thickBot="1" x14ac:dyDescent="0.3">
      <c r="A82" s="73"/>
      <c r="C82" s="66" t="str">
        <f t="shared" ca="1" si="33"/>
        <v/>
      </c>
      <c r="D82" s="54" t="str">
        <f t="shared" ca="1" si="34"/>
        <v>погашено</v>
      </c>
      <c r="E82" s="47" t="str">
        <f t="shared" ca="1" si="35"/>
        <v>погашено</v>
      </c>
      <c r="F82" s="47">
        <f t="shared" ca="1" si="21"/>
        <v>0</v>
      </c>
      <c r="G82" s="62" t="str">
        <f t="shared" ca="1" si="36"/>
        <v>погашено</v>
      </c>
      <c r="H82" s="47" t="str">
        <f t="shared" ca="1" si="37"/>
        <v>погашено</v>
      </c>
      <c r="I82" s="57" t="str">
        <f t="shared" ca="1" si="38"/>
        <v>погашено</v>
      </c>
      <c r="J82" s="75" t="str">
        <f t="shared" ca="1" si="39"/>
        <v>погашено</v>
      </c>
      <c r="K82" s="50"/>
      <c r="L82" s="57"/>
      <c r="M82" s="51" t="str">
        <f ca="1">IF(C82=$B$5,IRR($J$4:J82,0.1)*12,"")</f>
        <v/>
      </c>
      <c r="N82" s="51" t="str">
        <f ca="1">IF(C82=$B$5,XIRR($J$4:J82,$D$4:D82,50),"")</f>
        <v/>
      </c>
      <c r="O82" s="29">
        <f t="shared" ca="1" si="40"/>
        <v>0</v>
      </c>
      <c r="P82" s="29">
        <f t="shared" ca="1" si="41"/>
        <v>132</v>
      </c>
      <c r="T82" s="60" t="e">
        <f t="shared" ca="1" si="25"/>
        <v>#VALUE!</v>
      </c>
    </row>
    <row r="83" spans="1:20" ht="15.75" thickBot="1" x14ac:dyDescent="0.3">
      <c r="A83" s="73"/>
      <c r="C83" s="66" t="str">
        <f t="shared" ca="1" si="33"/>
        <v/>
      </c>
      <c r="D83" s="54" t="str">
        <f t="shared" ca="1" si="34"/>
        <v>погашено</v>
      </c>
      <c r="E83" s="47" t="str">
        <f t="shared" ca="1" si="35"/>
        <v>погашено</v>
      </c>
      <c r="F83" s="47">
        <f t="shared" ca="1" si="21"/>
        <v>0</v>
      </c>
      <c r="G83" s="62" t="str">
        <f t="shared" ca="1" si="36"/>
        <v>погашено</v>
      </c>
      <c r="H83" s="47" t="str">
        <f t="shared" ca="1" si="37"/>
        <v>погашено</v>
      </c>
      <c r="I83" s="57" t="str">
        <f t="shared" ca="1" si="38"/>
        <v>погашено</v>
      </c>
      <c r="J83" s="75" t="str">
        <f t="shared" ca="1" si="39"/>
        <v>погашено</v>
      </c>
      <c r="K83" s="50"/>
      <c r="L83" s="57"/>
      <c r="M83" s="51" t="str">
        <f ca="1">IF(C83=$B$5,IRR($J$4:J83,0.1)*12,"")</f>
        <v/>
      </c>
      <c r="N83" s="51" t="str">
        <f ca="1">IF(C83=$B$5,XIRR($J$4:J83,$D$4:D83,50),"")</f>
        <v/>
      </c>
      <c r="O83" s="29">
        <f t="shared" ca="1" si="40"/>
        <v>0</v>
      </c>
      <c r="P83" s="29">
        <f t="shared" ca="1" si="41"/>
        <v>134</v>
      </c>
      <c r="T83" s="60" t="e">
        <f t="shared" ca="1" si="25"/>
        <v>#VALUE!</v>
      </c>
    </row>
    <row r="84" spans="1:20" ht="15.75" thickBot="1" x14ac:dyDescent="0.3">
      <c r="A84" s="73"/>
      <c r="C84" s="66" t="str">
        <f t="shared" ca="1" si="33"/>
        <v/>
      </c>
      <c r="D84" s="54" t="str">
        <f t="shared" ca="1" si="34"/>
        <v>погашено</v>
      </c>
      <c r="E84" s="47" t="str">
        <f t="shared" ca="1" si="35"/>
        <v>погашено</v>
      </c>
      <c r="F84" s="47">
        <f t="shared" ca="1" si="21"/>
        <v>0</v>
      </c>
      <c r="G84" s="62" t="str">
        <f t="shared" ca="1" si="36"/>
        <v>погашено</v>
      </c>
      <c r="H84" s="47" t="str">
        <f t="shared" ca="1" si="37"/>
        <v>погашено</v>
      </c>
      <c r="I84" s="57" t="str">
        <f t="shared" ca="1" si="38"/>
        <v>погашено</v>
      </c>
      <c r="J84" s="75" t="str">
        <f t="shared" ca="1" si="39"/>
        <v>погашено</v>
      </c>
      <c r="K84" s="50"/>
      <c r="L84" s="57"/>
      <c r="M84" s="51" t="str">
        <f ca="1">IF(C84=$B$5,IRR($J$4:J84,0.1)*12,"")</f>
        <v/>
      </c>
      <c r="N84" s="51" t="str">
        <f ca="1">IF(C84=$B$5,XIRR($J$4:J84,$D$4:D84,50),"")</f>
        <v/>
      </c>
      <c r="O84" s="29">
        <f t="shared" ca="1" si="40"/>
        <v>0</v>
      </c>
      <c r="P84" s="29">
        <f t="shared" ca="1" si="41"/>
        <v>136</v>
      </c>
      <c r="T84" s="60" t="e">
        <f t="shared" ca="1" si="25"/>
        <v>#VALUE!</v>
      </c>
    </row>
    <row r="85" spans="1:20" ht="15.75" thickBot="1" x14ac:dyDescent="0.3">
      <c r="A85" s="73"/>
      <c r="C85" s="66" t="str">
        <f t="shared" ca="1" si="33"/>
        <v/>
      </c>
      <c r="D85" s="54" t="str">
        <f t="shared" ca="1" si="34"/>
        <v>погашено</v>
      </c>
      <c r="E85" s="47" t="str">
        <f t="shared" ca="1" si="35"/>
        <v>погашено</v>
      </c>
      <c r="F85" s="47">
        <f t="shared" ca="1" si="21"/>
        <v>0</v>
      </c>
      <c r="G85" s="62" t="str">
        <f t="shared" ca="1" si="36"/>
        <v>погашено</v>
      </c>
      <c r="H85" s="47" t="str">
        <f t="shared" ca="1" si="37"/>
        <v>погашено</v>
      </c>
      <c r="I85" s="57" t="str">
        <f t="shared" ca="1" si="38"/>
        <v>погашено</v>
      </c>
      <c r="J85" s="75" t="str">
        <f t="shared" ca="1" si="39"/>
        <v>погашено</v>
      </c>
      <c r="K85" s="50"/>
      <c r="L85" s="57"/>
      <c r="M85" s="51" t="str">
        <f ca="1">IF(C85=$B$5,IRR($J$4:J85,0.1)*12,"")</f>
        <v/>
      </c>
      <c r="N85" s="51" t="str">
        <f ca="1">IF(C85=$B$5,XIRR($J$4:J85,$D$4:D85,50),"")</f>
        <v/>
      </c>
      <c r="O85" s="29">
        <f t="shared" ca="1" si="40"/>
        <v>0</v>
      </c>
      <c r="P85" s="29">
        <f t="shared" ca="1" si="41"/>
        <v>138</v>
      </c>
      <c r="T85" s="60" t="e">
        <f t="shared" ca="1" si="25"/>
        <v>#VALUE!</v>
      </c>
    </row>
    <row r="86" spans="1:20" ht="15.75" thickBot="1" x14ac:dyDescent="0.3">
      <c r="A86" s="73"/>
      <c r="C86" s="66" t="str">
        <f t="shared" ca="1" si="33"/>
        <v/>
      </c>
      <c r="D86" s="54" t="str">
        <f t="shared" ca="1" si="34"/>
        <v>погашено</v>
      </c>
      <c r="E86" s="47" t="str">
        <f t="shared" ca="1" si="35"/>
        <v>погашено</v>
      </c>
      <c r="F86" s="47">
        <f t="shared" ca="1" si="21"/>
        <v>0</v>
      </c>
      <c r="G86" s="62" t="str">
        <f t="shared" ca="1" si="36"/>
        <v>погашено</v>
      </c>
      <c r="H86" s="47" t="str">
        <f t="shared" ca="1" si="37"/>
        <v>погашено</v>
      </c>
      <c r="I86" s="57" t="str">
        <f t="shared" ca="1" si="38"/>
        <v>погашено</v>
      </c>
      <c r="J86" s="75" t="str">
        <f t="shared" ca="1" si="39"/>
        <v>погашено</v>
      </c>
      <c r="K86" s="50"/>
      <c r="L86" s="57"/>
      <c r="M86" s="51" t="str">
        <f ca="1">IF(C86=$B$5,IRR($J$4:J86,0.1)*12,"")</f>
        <v/>
      </c>
      <c r="N86" s="51" t="str">
        <f ca="1">IF(C86=$B$5,XIRR($J$4:J86,$D$4:D86,50),"")</f>
        <v/>
      </c>
      <c r="O86" s="29">
        <f t="shared" ca="1" si="40"/>
        <v>0</v>
      </c>
      <c r="P86" s="29">
        <f t="shared" ca="1" si="41"/>
        <v>140</v>
      </c>
      <c r="T86" s="60" t="e">
        <f t="shared" ca="1" si="25"/>
        <v>#VALUE!</v>
      </c>
    </row>
    <row r="87" spans="1:20" ht="15.75" thickBot="1" x14ac:dyDescent="0.3">
      <c r="A87" s="73"/>
      <c r="C87" s="66" t="str">
        <f t="shared" ca="1" si="33"/>
        <v/>
      </c>
      <c r="D87" s="54" t="str">
        <f t="shared" ca="1" si="34"/>
        <v>погашено</v>
      </c>
      <c r="E87" s="47" t="str">
        <f t="shared" ca="1" si="35"/>
        <v>погашено</v>
      </c>
      <c r="F87" s="47">
        <f t="shared" ca="1" si="21"/>
        <v>0</v>
      </c>
      <c r="G87" s="62" t="str">
        <f t="shared" ca="1" si="36"/>
        <v>погашено</v>
      </c>
      <c r="H87" s="47" t="str">
        <f t="shared" ca="1" si="37"/>
        <v>погашено</v>
      </c>
      <c r="I87" s="57" t="str">
        <f t="shared" ca="1" si="38"/>
        <v>погашено</v>
      </c>
      <c r="J87" s="75" t="str">
        <f t="shared" ca="1" si="39"/>
        <v>погашено</v>
      </c>
      <c r="K87" s="50"/>
      <c r="L87" s="57"/>
      <c r="M87" s="51" t="str">
        <f ca="1">IF(C87=$B$5,IRR($J$4:J87,0.1)*12,"")</f>
        <v/>
      </c>
      <c r="N87" s="51" t="str">
        <f ca="1">IF(C87=$B$5,XIRR($J$4:J87,$D$4:D87,50),"")</f>
        <v/>
      </c>
      <c r="O87" s="29">
        <f t="shared" ca="1" si="40"/>
        <v>0</v>
      </c>
      <c r="P87" s="29">
        <f t="shared" ca="1" si="41"/>
        <v>142</v>
      </c>
      <c r="T87" s="60" t="e">
        <f t="shared" ca="1" si="25"/>
        <v>#VALUE!</v>
      </c>
    </row>
    <row r="88" spans="1:20" ht="15.75" thickBot="1" x14ac:dyDescent="0.3">
      <c r="A88" s="73"/>
      <c r="C88" s="66" t="str">
        <f t="shared" ca="1" si="33"/>
        <v/>
      </c>
      <c r="D88" s="54" t="str">
        <f t="shared" ca="1" si="34"/>
        <v>погашено</v>
      </c>
      <c r="E88" s="47" t="str">
        <f t="shared" ca="1" si="35"/>
        <v>погашено</v>
      </c>
      <c r="F88" s="47">
        <f t="shared" ca="1" si="21"/>
        <v>0</v>
      </c>
      <c r="G88" s="62" t="str">
        <f t="shared" ca="1" si="36"/>
        <v>погашено</v>
      </c>
      <c r="H88" s="47" t="str">
        <f t="shared" ca="1" si="37"/>
        <v>погашено</v>
      </c>
      <c r="I88" s="57" t="str">
        <f t="shared" ca="1" si="38"/>
        <v>погашено</v>
      </c>
      <c r="J88" s="75" t="str">
        <f t="shared" ca="1" si="39"/>
        <v>погашено</v>
      </c>
      <c r="K88" s="50"/>
      <c r="L88" s="57"/>
      <c r="M88" s="51" t="str">
        <f ca="1">IF(C88=$B$5,IRR($J$4:J88,0.1)*12,"")</f>
        <v/>
      </c>
      <c r="N88" s="51" t="str">
        <f ca="1">IF(C88=$B$5,XIRR($J$4:J88,$D$4:D88,50),"")</f>
        <v/>
      </c>
      <c r="O88" s="29">
        <f t="shared" ca="1" si="40"/>
        <v>0</v>
      </c>
      <c r="P88" s="29">
        <f t="shared" ca="1" si="41"/>
        <v>144</v>
      </c>
      <c r="T88" s="60" t="e">
        <f t="shared" ca="1" si="25"/>
        <v>#VALUE!</v>
      </c>
    </row>
    <row r="89" spans="1:20" ht="15.75" thickBot="1" x14ac:dyDescent="0.3">
      <c r="A89" s="73"/>
      <c r="C89" s="66" t="str">
        <f t="shared" ca="1" si="33"/>
        <v/>
      </c>
      <c r="D89" s="54" t="str">
        <f t="shared" ca="1" si="34"/>
        <v>погашено</v>
      </c>
      <c r="E89" s="47" t="str">
        <f t="shared" ca="1" si="35"/>
        <v>погашено</v>
      </c>
      <c r="F89" s="47">
        <f t="shared" ca="1" si="21"/>
        <v>0</v>
      </c>
      <c r="G89" s="62" t="str">
        <f t="shared" ca="1" si="36"/>
        <v>погашено</v>
      </c>
      <c r="H89" s="47" t="str">
        <f t="shared" ca="1" si="37"/>
        <v>погашено</v>
      </c>
      <c r="I89" s="57" t="str">
        <f t="shared" ca="1" si="38"/>
        <v>погашено</v>
      </c>
      <c r="J89" s="75" t="str">
        <f t="shared" ca="1" si="39"/>
        <v>погашено</v>
      </c>
      <c r="K89" s="50"/>
      <c r="L89" s="57"/>
      <c r="M89" s="51" t="str">
        <f ca="1">IF(C89=$B$5,IRR($J$4:J89,0.1)*12,"")</f>
        <v/>
      </c>
      <c r="N89" s="51" t="str">
        <f ca="1">IF(C89=$B$5,XIRR($J$4:J89,$D$4:D89,50),"")</f>
        <v/>
      </c>
      <c r="O89" s="29">
        <f t="shared" ca="1" si="40"/>
        <v>0</v>
      </c>
      <c r="P89" s="29">
        <f t="shared" ca="1" si="41"/>
        <v>146</v>
      </c>
      <c r="T89" s="60" t="e">
        <f t="shared" ca="1" si="25"/>
        <v>#VALUE!</v>
      </c>
    </row>
    <row r="90" spans="1:20" ht="15.75" thickBot="1" x14ac:dyDescent="0.3">
      <c r="A90" s="73"/>
      <c r="C90" s="66" t="str">
        <f t="shared" ca="1" si="33"/>
        <v/>
      </c>
      <c r="D90" s="54" t="str">
        <f t="shared" ca="1" si="34"/>
        <v>погашено</v>
      </c>
      <c r="E90" s="47" t="str">
        <f t="shared" ca="1" si="35"/>
        <v>погашено</v>
      </c>
      <c r="F90" s="47">
        <f t="shared" ca="1" si="21"/>
        <v>0</v>
      </c>
      <c r="G90" s="62" t="str">
        <f t="shared" ca="1" si="36"/>
        <v>погашено</v>
      </c>
      <c r="H90" s="47" t="str">
        <f t="shared" ca="1" si="37"/>
        <v>погашено</v>
      </c>
      <c r="I90" s="57" t="str">
        <f t="shared" ca="1" si="38"/>
        <v>погашено</v>
      </c>
      <c r="J90" s="75" t="str">
        <f t="shared" ca="1" si="39"/>
        <v>погашено</v>
      </c>
      <c r="K90" s="50"/>
      <c r="L90" s="57"/>
      <c r="M90" s="51" t="str">
        <f ca="1">IF(C90=$B$5,IRR($J$4:J90,0.1)*12,"")</f>
        <v/>
      </c>
      <c r="N90" s="51" t="str">
        <f ca="1">IF(C90=$B$5,XIRR($J$4:J90,$D$4:D90,50),"")</f>
        <v/>
      </c>
      <c r="O90" s="29">
        <f t="shared" ca="1" si="40"/>
        <v>0</v>
      </c>
      <c r="P90" s="29">
        <f t="shared" ca="1" si="41"/>
        <v>148</v>
      </c>
      <c r="T90" s="60" t="e">
        <f t="shared" ca="1" si="25"/>
        <v>#VALUE!</v>
      </c>
    </row>
    <row r="91" spans="1:20" ht="15.75" thickBot="1" x14ac:dyDescent="0.3">
      <c r="A91" s="73"/>
      <c r="C91" s="66" t="str">
        <f t="shared" ca="1" si="33"/>
        <v/>
      </c>
      <c r="D91" s="54" t="str">
        <f t="shared" ca="1" si="34"/>
        <v>погашено</v>
      </c>
      <c r="E91" s="47" t="str">
        <f t="shared" ca="1" si="35"/>
        <v>погашено</v>
      </c>
      <c r="F91" s="47">
        <f t="shared" ca="1" si="21"/>
        <v>0</v>
      </c>
      <c r="G91" s="62" t="str">
        <f t="shared" ca="1" si="36"/>
        <v>погашено</v>
      </c>
      <c r="H91" s="47" t="str">
        <f t="shared" ca="1" si="37"/>
        <v>погашено</v>
      </c>
      <c r="I91" s="57" t="str">
        <f t="shared" ca="1" si="38"/>
        <v>погашено</v>
      </c>
      <c r="J91" s="75" t="str">
        <f t="shared" ca="1" si="39"/>
        <v>погашено</v>
      </c>
      <c r="K91" s="50"/>
      <c r="L91" s="57"/>
      <c r="M91" s="51" t="str">
        <f ca="1">IF(C91=$B$5,IRR($J$4:J91,0.1)*12,"")</f>
        <v/>
      </c>
      <c r="N91" s="51" t="str">
        <f ca="1">IF(C91=$B$5,XIRR($J$4:J91,$D$4:D91,50),"")</f>
        <v/>
      </c>
      <c r="O91" s="29">
        <f t="shared" ca="1" si="40"/>
        <v>0</v>
      </c>
      <c r="P91" s="29">
        <f t="shared" ca="1" si="41"/>
        <v>150</v>
      </c>
      <c r="T91" s="60" t="e">
        <f t="shared" ca="1" si="25"/>
        <v>#VALUE!</v>
      </c>
    </row>
    <row r="92" spans="1:20" ht="15.75" thickBot="1" x14ac:dyDescent="0.3">
      <c r="A92" s="73"/>
      <c r="C92" s="66" t="str">
        <f t="shared" ca="1" si="33"/>
        <v/>
      </c>
      <c r="D92" s="54" t="str">
        <f t="shared" ca="1" si="34"/>
        <v>погашено</v>
      </c>
      <c r="E92" s="47" t="str">
        <f t="shared" ca="1" si="35"/>
        <v>погашено</v>
      </c>
      <c r="F92" s="47">
        <f t="shared" ca="1" si="21"/>
        <v>0</v>
      </c>
      <c r="G92" s="62" t="str">
        <f t="shared" ca="1" si="36"/>
        <v>погашено</v>
      </c>
      <c r="H92" s="47" t="str">
        <f t="shared" ca="1" si="37"/>
        <v>погашено</v>
      </c>
      <c r="I92" s="57" t="str">
        <f t="shared" ca="1" si="38"/>
        <v>погашено</v>
      </c>
      <c r="J92" s="75" t="str">
        <f t="shared" ca="1" si="39"/>
        <v>погашено</v>
      </c>
      <c r="K92" s="50"/>
      <c r="L92" s="57"/>
      <c r="M92" s="51" t="str">
        <f ca="1">IF(C92=$B$5,IRR($J$4:J92,0.1)*12,"")</f>
        <v/>
      </c>
      <c r="N92" s="51" t="str">
        <f ca="1">IF(C92=$B$5,XIRR($J$4:J92,$D$4:D92,50),"")</f>
        <v/>
      </c>
      <c r="O92" s="29">
        <f t="shared" ca="1" si="40"/>
        <v>0</v>
      </c>
      <c r="P92" s="29">
        <f t="shared" ca="1" si="41"/>
        <v>152</v>
      </c>
      <c r="T92" s="60" t="e">
        <f t="shared" ca="1" si="25"/>
        <v>#VALUE!</v>
      </c>
    </row>
    <row r="93" spans="1:20" ht="15.75" thickBot="1" x14ac:dyDescent="0.3">
      <c r="A93" s="73"/>
      <c r="C93" s="66" t="str">
        <f t="shared" ca="1" si="33"/>
        <v/>
      </c>
      <c r="D93" s="54" t="str">
        <f t="shared" ca="1" si="34"/>
        <v>погашено</v>
      </c>
      <c r="E93" s="47" t="str">
        <f t="shared" ca="1" si="35"/>
        <v>погашено</v>
      </c>
      <c r="F93" s="47">
        <f t="shared" ca="1" si="21"/>
        <v>0</v>
      </c>
      <c r="G93" s="62" t="str">
        <f t="shared" ca="1" si="36"/>
        <v>погашено</v>
      </c>
      <c r="H93" s="47" t="str">
        <f t="shared" ca="1" si="37"/>
        <v>погашено</v>
      </c>
      <c r="I93" s="57" t="str">
        <f t="shared" ca="1" si="38"/>
        <v>погашено</v>
      </c>
      <c r="J93" s="75" t="str">
        <f t="shared" ca="1" si="39"/>
        <v>погашено</v>
      </c>
      <c r="K93" s="50"/>
      <c r="L93" s="57"/>
      <c r="M93" s="51" t="str">
        <f ca="1">IF(C93=$B$5,IRR($J$4:J93,0.1)*12,"")</f>
        <v/>
      </c>
      <c r="N93" s="51" t="str">
        <f ca="1">IF(C93=$B$5,XIRR($J$4:J93,$D$4:D93,50),"")</f>
        <v/>
      </c>
      <c r="O93" s="29">
        <f t="shared" ca="1" si="40"/>
        <v>0</v>
      </c>
      <c r="P93" s="29">
        <f t="shared" ca="1" si="41"/>
        <v>154</v>
      </c>
      <c r="T93" s="60" t="e">
        <f t="shared" ca="1" si="25"/>
        <v>#VALUE!</v>
      </c>
    </row>
    <row r="94" spans="1:20" ht="15.75" thickBot="1" x14ac:dyDescent="0.3">
      <c r="A94" s="73"/>
      <c r="C94" s="66" t="str">
        <f t="shared" ca="1" si="33"/>
        <v/>
      </c>
      <c r="D94" s="54" t="str">
        <f t="shared" ca="1" si="34"/>
        <v>погашено</v>
      </c>
      <c r="E94" s="47" t="str">
        <f t="shared" ca="1" si="35"/>
        <v>погашено</v>
      </c>
      <c r="F94" s="47">
        <f t="shared" ca="1" si="21"/>
        <v>0</v>
      </c>
      <c r="G94" s="62" t="str">
        <f t="shared" ca="1" si="36"/>
        <v>погашено</v>
      </c>
      <c r="H94" s="47" t="str">
        <f t="shared" ca="1" si="37"/>
        <v>погашено</v>
      </c>
      <c r="I94" s="57" t="str">
        <f t="shared" ca="1" si="38"/>
        <v>погашено</v>
      </c>
      <c r="J94" s="75" t="str">
        <f t="shared" ca="1" si="39"/>
        <v>погашено</v>
      </c>
      <c r="K94" s="50"/>
      <c r="L94" s="57"/>
      <c r="M94" s="51" t="str">
        <f ca="1">IF(C94=$B$5,IRR($J$4:J94,0.1)*12,"")</f>
        <v/>
      </c>
      <c r="N94" s="51" t="str">
        <f ca="1">IF(C94=$B$5,XIRR($J$4:J94,$D$4:D94,50),"")</f>
        <v/>
      </c>
      <c r="O94" s="29">
        <f t="shared" ca="1" si="40"/>
        <v>0</v>
      </c>
      <c r="P94" s="29">
        <f t="shared" ca="1" si="41"/>
        <v>156</v>
      </c>
      <c r="T94" s="60" t="e">
        <f t="shared" ca="1" si="25"/>
        <v>#VALUE!</v>
      </c>
    </row>
    <row r="95" spans="1:20" ht="15.75" thickBot="1" x14ac:dyDescent="0.3">
      <c r="A95" s="73"/>
      <c r="C95" s="66" t="str">
        <f t="shared" ca="1" si="33"/>
        <v/>
      </c>
      <c r="D95" s="54" t="str">
        <f t="shared" ca="1" si="34"/>
        <v>погашено</v>
      </c>
      <c r="E95" s="47" t="str">
        <f t="shared" ca="1" si="35"/>
        <v>погашено</v>
      </c>
      <c r="F95" s="47">
        <f t="shared" ca="1" si="21"/>
        <v>0</v>
      </c>
      <c r="G95" s="62" t="str">
        <f t="shared" ca="1" si="36"/>
        <v>погашено</v>
      </c>
      <c r="H95" s="47" t="str">
        <f t="shared" ca="1" si="37"/>
        <v>погашено</v>
      </c>
      <c r="I95" s="57" t="str">
        <f ca="1">IF(O95=0,"погашено",IFERROR(G95+H95,""))</f>
        <v>погашено</v>
      </c>
      <c r="J95" s="75" t="str">
        <f ca="1">IF(O95=0,"погашено",IFERROR(ROUNDDOWN((G95+H95+F95),2),""))</f>
        <v>погашено</v>
      </c>
      <c r="K95" s="50"/>
      <c r="L95" s="57"/>
      <c r="M95" s="51" t="str">
        <f ca="1">IF(C95=$B$5,IRR($J$4:J95,0.1)*12,"")</f>
        <v/>
      </c>
      <c r="N95" s="51" t="str">
        <f ca="1">IF(C95=$B$5,XIRR($J$4:J95,$D$4:D95,50),"")</f>
        <v/>
      </c>
      <c r="O95" s="29">
        <f t="shared" ca="1" si="40"/>
        <v>0</v>
      </c>
      <c r="P95" s="29">
        <f t="shared" ca="1" si="41"/>
        <v>158</v>
      </c>
      <c r="T95" s="60" t="e">
        <f t="shared" ca="1" si="25"/>
        <v>#VALUE!</v>
      </c>
    </row>
    <row r="96" spans="1:20" ht="15.75" thickBot="1" x14ac:dyDescent="0.3">
      <c r="A96" s="73"/>
      <c r="C96" s="66" t="str">
        <f t="shared" ca="1" si="33"/>
        <v/>
      </c>
      <c r="D96" s="54" t="str">
        <f t="shared" ca="1" si="34"/>
        <v>погашено</v>
      </c>
      <c r="E96" s="47" t="str">
        <f t="shared" ca="1" si="35"/>
        <v>погашено</v>
      </c>
      <c r="F96" s="47">
        <f t="shared" ca="1" si="21"/>
        <v>0</v>
      </c>
      <c r="G96" s="62" t="str">
        <f t="shared" ca="1" si="36"/>
        <v>погашено</v>
      </c>
      <c r="H96" s="47" t="str">
        <f t="shared" ca="1" si="37"/>
        <v>погашено</v>
      </c>
      <c r="I96" s="57" t="str">
        <f t="shared" ca="1" si="38"/>
        <v>погашено</v>
      </c>
      <c r="J96" s="75" t="str">
        <f t="shared" ca="1" si="39"/>
        <v>погашено</v>
      </c>
      <c r="K96" s="50"/>
      <c r="L96" s="57"/>
      <c r="M96" s="51" t="str">
        <f ca="1">IF(C96=$B$5,IRR($J$4:J96,0.1)*12,"")</f>
        <v/>
      </c>
      <c r="N96" s="51" t="str">
        <f ca="1">IF(C96=$B$5,XIRR($J$4:J96,$D$4:D96,50),"")</f>
        <v/>
      </c>
      <c r="O96" s="29">
        <f t="shared" ca="1" si="40"/>
        <v>0</v>
      </c>
      <c r="P96" s="29">
        <f t="shared" ca="1" si="41"/>
        <v>160</v>
      </c>
      <c r="T96" s="60" t="e">
        <f t="shared" ca="1" si="25"/>
        <v>#VALUE!</v>
      </c>
    </row>
    <row r="97" spans="1:20" ht="15.75" thickBot="1" x14ac:dyDescent="0.3">
      <c r="A97" s="73"/>
      <c r="C97" s="66" t="str">
        <f t="shared" ca="1" si="33"/>
        <v/>
      </c>
      <c r="D97" s="54" t="str">
        <f t="shared" ca="1" si="34"/>
        <v>погашено</v>
      </c>
      <c r="E97" s="47" t="str">
        <f t="shared" ca="1" si="35"/>
        <v>погашено</v>
      </c>
      <c r="F97" s="47">
        <f t="shared" ca="1" si="21"/>
        <v>0</v>
      </c>
      <c r="G97" s="62" t="str">
        <f t="shared" ca="1" si="36"/>
        <v>погашено</v>
      </c>
      <c r="H97" s="47" t="str">
        <f t="shared" ca="1" si="37"/>
        <v>погашено</v>
      </c>
      <c r="I97" s="57" t="str">
        <f t="shared" ca="1" si="38"/>
        <v>погашено</v>
      </c>
      <c r="J97" s="75" t="str">
        <f t="shared" ca="1" si="39"/>
        <v>погашено</v>
      </c>
      <c r="K97" s="50"/>
      <c r="L97" s="57"/>
      <c r="M97" s="51" t="str">
        <f ca="1">IF(C97=$B$5,IRR($J$4:J97,0.1)*12,"")</f>
        <v/>
      </c>
      <c r="N97" s="51" t="str">
        <f ca="1">IF(C97=$B$5,XIRR($J$4:J97,$D$4:D97,50),"")</f>
        <v/>
      </c>
      <c r="O97" s="29">
        <f t="shared" ca="1" si="40"/>
        <v>0</v>
      </c>
      <c r="P97" s="29">
        <f t="shared" ca="1" si="41"/>
        <v>162</v>
      </c>
      <c r="T97" s="60" t="e">
        <f t="shared" ca="1" si="25"/>
        <v>#VALUE!</v>
      </c>
    </row>
    <row r="98" spans="1:20" ht="15.75" thickBot="1" x14ac:dyDescent="0.3">
      <c r="A98" s="73"/>
      <c r="C98" s="66" t="str">
        <f t="shared" ca="1" si="33"/>
        <v/>
      </c>
      <c r="D98" s="54" t="str">
        <f t="shared" ca="1" si="34"/>
        <v>погашено</v>
      </c>
      <c r="E98" s="47" t="str">
        <f t="shared" ca="1" si="35"/>
        <v>погашено</v>
      </c>
      <c r="F98" s="47">
        <f t="shared" ca="1" si="21"/>
        <v>0</v>
      </c>
      <c r="G98" s="62" t="str">
        <f t="shared" ca="1" si="36"/>
        <v>погашено</v>
      </c>
      <c r="H98" s="47" t="str">
        <f t="shared" ca="1" si="37"/>
        <v>погашено</v>
      </c>
      <c r="I98" s="57" t="str">
        <f t="shared" ca="1" si="38"/>
        <v>погашено</v>
      </c>
      <c r="J98" s="75" t="str">
        <f t="shared" ca="1" si="39"/>
        <v>погашено</v>
      </c>
      <c r="K98" s="50"/>
      <c r="L98" s="57"/>
      <c r="M98" s="51" t="str">
        <f ca="1">IF(C98=$B$5,IRR($J$4:J98,0.1)*12,"")</f>
        <v/>
      </c>
      <c r="N98" s="51" t="str">
        <f ca="1">IF(C98=$B$5,XIRR($J$4:J98,$D$4:D98,50),"")</f>
        <v/>
      </c>
      <c r="O98" s="29">
        <f t="shared" ca="1" si="40"/>
        <v>0</v>
      </c>
      <c r="P98" s="29">
        <f t="shared" ca="1" si="41"/>
        <v>164</v>
      </c>
      <c r="T98" s="60" t="e">
        <f t="shared" ca="1" si="25"/>
        <v>#VALUE!</v>
      </c>
    </row>
    <row r="99" spans="1:20" ht="15.75" thickBot="1" x14ac:dyDescent="0.3">
      <c r="A99" s="73"/>
      <c r="C99" s="66" t="str">
        <f t="shared" ca="1" si="33"/>
        <v/>
      </c>
      <c r="D99" s="54" t="str">
        <f t="shared" ca="1" si="34"/>
        <v>погашено</v>
      </c>
      <c r="E99" s="47" t="str">
        <f t="shared" ca="1" si="35"/>
        <v>погашено</v>
      </c>
      <c r="F99" s="47">
        <f t="shared" ca="1" si="21"/>
        <v>0</v>
      </c>
      <c r="G99" s="62" t="str">
        <f t="shared" ca="1" si="36"/>
        <v>погашено</v>
      </c>
      <c r="H99" s="47" t="str">
        <f t="shared" ca="1" si="37"/>
        <v>погашено</v>
      </c>
      <c r="I99" s="57" t="str">
        <f t="shared" ca="1" si="38"/>
        <v>погашено</v>
      </c>
      <c r="J99" s="75" t="str">
        <f t="shared" ca="1" si="39"/>
        <v>погашено</v>
      </c>
      <c r="K99" s="50"/>
      <c r="L99" s="57"/>
      <c r="M99" s="51" t="str">
        <f ca="1">IF(C99=$B$5,IRR($J$4:J99,0.1)*12,"")</f>
        <v/>
      </c>
      <c r="N99" s="51" t="str">
        <f ca="1">IF(C99=$B$5,XIRR($J$4:J99,$D$4:D99,50),"")</f>
        <v/>
      </c>
      <c r="O99" s="29">
        <f t="shared" ca="1" si="40"/>
        <v>0</v>
      </c>
      <c r="P99" s="29">
        <f t="shared" ca="1" si="41"/>
        <v>166</v>
      </c>
      <c r="T99" s="60" t="e">
        <f t="shared" ca="1" si="25"/>
        <v>#VALUE!</v>
      </c>
    </row>
    <row r="100" spans="1:20" ht="15.75" thickBot="1" x14ac:dyDescent="0.3">
      <c r="A100" s="73"/>
      <c r="C100" s="66" t="str">
        <f t="shared" ca="1" si="33"/>
        <v/>
      </c>
      <c r="D100" s="54" t="str">
        <f t="shared" ca="1" si="34"/>
        <v>погашено</v>
      </c>
      <c r="E100" s="47" t="str">
        <f t="shared" ca="1" si="35"/>
        <v>погашено</v>
      </c>
      <c r="F100" s="47">
        <f t="shared" ca="1" si="21"/>
        <v>0</v>
      </c>
      <c r="G100" s="62" t="str">
        <f t="shared" ca="1" si="36"/>
        <v>погашено</v>
      </c>
      <c r="H100" s="47" t="str">
        <f t="shared" ca="1" si="37"/>
        <v>погашено</v>
      </c>
      <c r="I100" s="57" t="str">
        <f t="shared" ca="1" si="38"/>
        <v>погашено</v>
      </c>
      <c r="J100" s="75" t="str">
        <f t="shared" ca="1" si="39"/>
        <v>погашено</v>
      </c>
      <c r="K100" s="50"/>
      <c r="L100" s="57"/>
      <c r="M100" s="51" t="str">
        <f ca="1">IF(C100=$B$5,IRR($J$4:J100,0.1)*12,"")</f>
        <v/>
      </c>
      <c r="N100" s="51" t="str">
        <f ca="1">IF(C100=$B$5,XIRR($J$4:J100,$D$4:D100,50),"")</f>
        <v/>
      </c>
      <c r="O100" s="29">
        <f t="shared" ca="1" si="40"/>
        <v>0</v>
      </c>
      <c r="P100" s="29">
        <f t="shared" ca="1" si="41"/>
        <v>168</v>
      </c>
      <c r="T100" s="60" t="e">
        <f t="shared" ca="1" si="25"/>
        <v>#VALUE!</v>
      </c>
    </row>
    <row r="101" spans="1:20" ht="15.75" thickBot="1" x14ac:dyDescent="0.3">
      <c r="A101" s="73"/>
      <c r="C101" s="66" t="str">
        <f t="shared" ca="1" si="33"/>
        <v/>
      </c>
      <c r="D101" s="54" t="str">
        <f t="shared" ca="1" si="34"/>
        <v>погашено</v>
      </c>
      <c r="E101" s="47" t="str">
        <f t="shared" ca="1" si="35"/>
        <v>погашено</v>
      </c>
      <c r="F101" s="47">
        <f t="shared" ca="1" si="21"/>
        <v>0</v>
      </c>
      <c r="G101" s="62" t="str">
        <f t="shared" ca="1" si="36"/>
        <v>погашено</v>
      </c>
      <c r="H101" s="47" t="str">
        <f t="shared" ca="1" si="37"/>
        <v>погашено</v>
      </c>
      <c r="I101" s="57" t="str">
        <f t="shared" ca="1" si="38"/>
        <v>погашено</v>
      </c>
      <c r="J101" s="75" t="str">
        <f t="shared" ca="1" si="39"/>
        <v>погашено</v>
      </c>
      <c r="K101" s="50"/>
      <c r="L101" s="57"/>
      <c r="M101" s="51" t="str">
        <f ca="1">IF(C101=$B$5,IRR($J$4:J101,0.1)*12,"")</f>
        <v/>
      </c>
      <c r="N101" s="51" t="str">
        <f ca="1">IF(C101=$B$5,XIRR($J$4:J101,$D$4:D101,50),"")</f>
        <v/>
      </c>
      <c r="O101" s="29">
        <f t="shared" ca="1" si="40"/>
        <v>0</v>
      </c>
      <c r="P101" s="29">
        <f t="shared" ca="1" si="41"/>
        <v>170</v>
      </c>
      <c r="T101" s="60" t="e">
        <f t="shared" ca="1" si="25"/>
        <v>#VALUE!</v>
      </c>
    </row>
    <row r="102" spans="1:20" ht="15.75" thickBot="1" x14ac:dyDescent="0.3">
      <c r="A102" s="73"/>
      <c r="C102" s="66" t="str">
        <f t="shared" ca="1" si="33"/>
        <v/>
      </c>
      <c r="D102" s="54" t="str">
        <f t="shared" ca="1" si="34"/>
        <v>погашено</v>
      </c>
      <c r="E102" s="47" t="str">
        <f t="shared" ca="1" si="35"/>
        <v>погашено</v>
      </c>
      <c r="F102" s="47">
        <f t="shared" ca="1" si="21"/>
        <v>0</v>
      </c>
      <c r="G102" s="62" t="str">
        <f t="shared" ca="1" si="36"/>
        <v>погашено</v>
      </c>
      <c r="H102" s="47" t="str">
        <f t="shared" ca="1" si="37"/>
        <v>погашено</v>
      </c>
      <c r="I102" s="57" t="str">
        <f t="shared" ca="1" si="38"/>
        <v>погашено</v>
      </c>
      <c r="J102" s="75" t="str">
        <f t="shared" ca="1" si="39"/>
        <v>погашено</v>
      </c>
      <c r="K102" s="50"/>
      <c r="L102" s="57"/>
      <c r="M102" s="51" t="str">
        <f ca="1">IF(C102=$B$5,IRR($J$4:J102,0.1)*12,"")</f>
        <v/>
      </c>
      <c r="N102" s="51" t="str">
        <f ca="1">IF(C102=$B$5,XIRR($J$4:J102,$D$4:D102,50),"")</f>
        <v/>
      </c>
      <c r="O102" s="29">
        <f t="shared" ca="1" si="40"/>
        <v>0</v>
      </c>
      <c r="P102" s="29">
        <f t="shared" ca="1" si="41"/>
        <v>172</v>
      </c>
      <c r="T102" s="60" t="e">
        <f t="shared" ca="1" si="25"/>
        <v>#VALUE!</v>
      </c>
    </row>
    <row r="103" spans="1:20" ht="15.75" thickBot="1" x14ac:dyDescent="0.3">
      <c r="A103" s="73"/>
      <c r="C103" s="66" t="str">
        <f t="shared" ca="1" si="33"/>
        <v/>
      </c>
      <c r="D103" s="54" t="str">
        <f t="shared" ca="1" si="34"/>
        <v>погашено</v>
      </c>
      <c r="E103" s="47" t="str">
        <f t="shared" ca="1" si="35"/>
        <v>погашено</v>
      </c>
      <c r="F103" s="47">
        <f t="shared" ca="1" si="21"/>
        <v>0</v>
      </c>
      <c r="G103" s="62" t="str">
        <f t="shared" ca="1" si="36"/>
        <v>погашено</v>
      </c>
      <c r="H103" s="47" t="str">
        <f t="shared" ca="1" si="37"/>
        <v>погашено</v>
      </c>
      <c r="I103" s="57" t="str">
        <f t="shared" ca="1" si="38"/>
        <v>погашено</v>
      </c>
      <c r="J103" s="75" t="str">
        <f t="shared" ca="1" si="39"/>
        <v>погашено</v>
      </c>
      <c r="K103" s="50"/>
      <c r="L103" s="57"/>
      <c r="M103" s="51" t="str">
        <f ca="1">IF(C103=$B$5,IRR($J$4:J103,0.1)*12,"")</f>
        <v/>
      </c>
      <c r="N103" s="51" t="str">
        <f ca="1">IF(C103=$B$5,XIRR($J$4:J103,$D$4:D103,50),"")</f>
        <v/>
      </c>
      <c r="O103" s="29">
        <f t="shared" ca="1" si="40"/>
        <v>0</v>
      </c>
      <c r="P103" s="29">
        <f t="shared" ca="1" si="41"/>
        <v>174</v>
      </c>
      <c r="T103" s="60" t="e">
        <f t="shared" ca="1" si="25"/>
        <v>#VALUE!</v>
      </c>
    </row>
    <row r="104" spans="1:20" ht="15.75" thickBot="1" x14ac:dyDescent="0.3">
      <c r="A104" s="73"/>
      <c r="C104" s="66" t="str">
        <f t="shared" ca="1" si="33"/>
        <v/>
      </c>
      <c r="D104" s="54" t="str">
        <f t="shared" ca="1" si="34"/>
        <v>погашено</v>
      </c>
      <c r="E104" s="47" t="str">
        <f t="shared" ca="1" si="35"/>
        <v>погашено</v>
      </c>
      <c r="F104" s="47">
        <f t="shared" ca="1" si="21"/>
        <v>0</v>
      </c>
      <c r="G104" s="62" t="str">
        <f t="shared" ca="1" si="36"/>
        <v>погашено</v>
      </c>
      <c r="H104" s="47" t="str">
        <f t="shared" ca="1" si="37"/>
        <v>погашено</v>
      </c>
      <c r="I104" s="57" t="str">
        <f t="shared" ca="1" si="38"/>
        <v>погашено</v>
      </c>
      <c r="J104" s="75" t="str">
        <f t="shared" ca="1" si="39"/>
        <v>погашено</v>
      </c>
      <c r="K104" s="50"/>
      <c r="L104" s="57"/>
      <c r="M104" s="51" t="str">
        <f ca="1">IF(C104=$B$5,IRR($J$4:J104,0.1)*12,"")</f>
        <v/>
      </c>
      <c r="N104" s="51" t="str">
        <f ca="1">IF(C104=$B$5,XIRR($J$4:J104,$D$4:D104,50),"")</f>
        <v/>
      </c>
      <c r="O104" s="29">
        <f t="shared" ca="1" si="40"/>
        <v>0</v>
      </c>
      <c r="P104" s="29">
        <f t="shared" ca="1" si="41"/>
        <v>176</v>
      </c>
      <c r="T104" s="60" t="e">
        <f t="shared" ca="1" si="25"/>
        <v>#VALUE!</v>
      </c>
    </row>
    <row r="105" spans="1:20" ht="15.75" thickBot="1" x14ac:dyDescent="0.3">
      <c r="A105" s="73"/>
      <c r="C105" s="66" t="str">
        <f t="shared" ca="1" si="33"/>
        <v/>
      </c>
      <c r="D105" s="54" t="str">
        <f t="shared" ca="1" si="34"/>
        <v>погашено</v>
      </c>
      <c r="E105" s="47" t="str">
        <f t="shared" ca="1" si="35"/>
        <v>погашено</v>
      </c>
      <c r="F105" s="47">
        <f t="shared" ca="1" si="21"/>
        <v>0</v>
      </c>
      <c r="G105" s="62" t="str">
        <f t="shared" ca="1" si="36"/>
        <v>погашено</v>
      </c>
      <c r="H105" s="47" t="str">
        <f t="shared" ca="1" si="37"/>
        <v>погашено</v>
      </c>
      <c r="I105" s="57" t="str">
        <f t="shared" ca="1" si="38"/>
        <v>погашено</v>
      </c>
      <c r="J105" s="75" t="str">
        <f t="shared" ca="1" si="39"/>
        <v>погашено</v>
      </c>
      <c r="K105" s="50"/>
      <c r="L105" s="57"/>
      <c r="M105" s="51" t="str">
        <f ca="1">IF(C105=$B$5,IRR($J$4:J105,0.1)*12,"")</f>
        <v/>
      </c>
      <c r="N105" s="51" t="str">
        <f ca="1">IF(C105=$B$5,XIRR($J$4:J105,$D$4:D105,50),"")</f>
        <v/>
      </c>
      <c r="O105" s="29">
        <f t="shared" ca="1" si="40"/>
        <v>0</v>
      </c>
      <c r="P105" s="29">
        <f t="shared" ca="1" si="41"/>
        <v>178</v>
      </c>
      <c r="T105" s="60" t="e">
        <f t="shared" ca="1" si="25"/>
        <v>#VALUE!</v>
      </c>
    </row>
    <row r="106" spans="1:20" ht="15.75" thickBot="1" x14ac:dyDescent="0.3">
      <c r="A106" s="73"/>
      <c r="C106" s="66" t="str">
        <f t="shared" ca="1" si="33"/>
        <v/>
      </c>
      <c r="D106" s="54" t="str">
        <f t="shared" ca="1" si="34"/>
        <v>погашено</v>
      </c>
      <c r="E106" s="47" t="str">
        <f t="shared" ca="1" si="35"/>
        <v>погашено</v>
      </c>
      <c r="F106" s="47">
        <f t="shared" ca="1" si="21"/>
        <v>0</v>
      </c>
      <c r="G106" s="62" t="str">
        <f t="shared" ca="1" si="36"/>
        <v>погашено</v>
      </c>
      <c r="H106" s="47" t="str">
        <f t="shared" ca="1" si="37"/>
        <v>погашено</v>
      </c>
      <c r="I106" s="57" t="str">
        <f t="shared" ca="1" si="38"/>
        <v>погашено</v>
      </c>
      <c r="J106" s="75" t="str">
        <f t="shared" ca="1" si="39"/>
        <v>погашено</v>
      </c>
      <c r="K106" s="50"/>
      <c r="L106" s="57"/>
      <c r="M106" s="51" t="str">
        <f ca="1">IF(C106=$B$5,IRR($J$4:J106,0.1)*12,"")</f>
        <v/>
      </c>
      <c r="N106" s="51" t="str">
        <f ca="1">IF(C106=$B$5,XIRR($J$4:J106,$D$4:D106,50),"")</f>
        <v/>
      </c>
      <c r="O106" s="29">
        <f t="shared" ca="1" si="40"/>
        <v>0</v>
      </c>
      <c r="P106" s="29">
        <f t="shared" ca="1" si="41"/>
        <v>180</v>
      </c>
      <c r="T106" s="60" t="e">
        <f t="shared" ref="T106:T124" ca="1" si="42">IF(O106=0,"погашено",IF(B158="Да",ROUND(-$E$5*$B$11*(D106-D105),2),ROUND(-$E$5*$B$4*(D106-D105),2)))+IF(L106&gt;0,-E106*$B$4*(K106-D106),0)</f>
        <v>#VALUE!</v>
      </c>
    </row>
    <row r="107" spans="1:20" ht="15.75" thickBot="1" x14ac:dyDescent="0.3">
      <c r="A107" s="73"/>
      <c r="C107" s="66" t="str">
        <f t="shared" ca="1" si="33"/>
        <v/>
      </c>
      <c r="D107" s="54" t="str">
        <f t="shared" ca="1" si="34"/>
        <v>погашено</v>
      </c>
      <c r="E107" s="47" t="str">
        <f t="shared" ca="1" si="35"/>
        <v>погашено</v>
      </c>
      <c r="F107" s="47">
        <f t="shared" ca="1" si="21"/>
        <v>0</v>
      </c>
      <c r="G107" s="62" t="str">
        <f t="shared" ca="1" si="36"/>
        <v>погашено</v>
      </c>
      <c r="H107" s="47" t="str">
        <f t="shared" ca="1" si="37"/>
        <v>погашено</v>
      </c>
      <c r="I107" s="57" t="str">
        <f t="shared" ca="1" si="38"/>
        <v>погашено</v>
      </c>
      <c r="J107" s="75" t="str">
        <f t="shared" ca="1" si="39"/>
        <v>погашено</v>
      </c>
      <c r="K107" s="50"/>
      <c r="L107" s="57"/>
      <c r="M107" s="51" t="str">
        <f ca="1">IF(C107=$B$5,IRR($J$4:J107,0.1)*12,"")</f>
        <v/>
      </c>
      <c r="N107" s="51" t="str">
        <f ca="1">IF(C107=$B$5,XIRR($J$4:J107,$D$4:D107,50),"")</f>
        <v/>
      </c>
      <c r="O107" s="29">
        <f t="shared" ca="1" si="40"/>
        <v>0</v>
      </c>
      <c r="P107" s="29">
        <f t="shared" ca="1" si="41"/>
        <v>182</v>
      </c>
      <c r="T107" s="60" t="e">
        <f t="shared" ca="1" si="42"/>
        <v>#VALUE!</v>
      </c>
    </row>
    <row r="108" spans="1:20" ht="15.75" thickBot="1" x14ac:dyDescent="0.3">
      <c r="A108" s="73"/>
      <c r="C108" s="66" t="str">
        <f t="shared" ca="1" si="33"/>
        <v/>
      </c>
      <c r="D108" s="54" t="str">
        <f t="shared" ca="1" si="34"/>
        <v>погашено</v>
      </c>
      <c r="E108" s="47" t="str">
        <f t="shared" ca="1" si="35"/>
        <v>погашено</v>
      </c>
      <c r="F108" s="47">
        <f t="shared" ca="1" si="21"/>
        <v>0</v>
      </c>
      <c r="G108" s="62" t="str">
        <f t="shared" ca="1" si="36"/>
        <v>погашено</v>
      </c>
      <c r="H108" s="47" t="str">
        <f t="shared" ca="1" si="37"/>
        <v>погашено</v>
      </c>
      <c r="I108" s="57" t="str">
        <f t="shared" ca="1" si="38"/>
        <v>погашено</v>
      </c>
      <c r="J108" s="75" t="str">
        <f t="shared" ca="1" si="39"/>
        <v>погашено</v>
      </c>
      <c r="K108" s="50"/>
      <c r="L108" s="57"/>
      <c r="M108" s="51" t="str">
        <f ca="1">IF(C108=$B$5,IRR($J$4:J108,0.1)*12,"")</f>
        <v/>
      </c>
      <c r="N108" s="51" t="str">
        <f ca="1">IF(C108=$B$5,XIRR($J$4:J108,$D$4:D108,50),"")</f>
        <v/>
      </c>
      <c r="O108" s="29">
        <f t="shared" ca="1" si="40"/>
        <v>0</v>
      </c>
      <c r="P108" s="29">
        <f t="shared" ca="1" si="41"/>
        <v>184</v>
      </c>
      <c r="T108" s="60" t="e">
        <f t="shared" ca="1" si="42"/>
        <v>#VALUE!</v>
      </c>
    </row>
    <row r="109" spans="1:20" ht="15.75" thickBot="1" x14ac:dyDescent="0.3">
      <c r="A109" s="73"/>
      <c r="C109" s="66" t="str">
        <f t="shared" ca="1" si="33"/>
        <v/>
      </c>
      <c r="D109" s="54" t="str">
        <f t="shared" ca="1" si="34"/>
        <v>погашено</v>
      </c>
      <c r="E109" s="47" t="str">
        <f t="shared" ca="1" si="35"/>
        <v>погашено</v>
      </c>
      <c r="F109" s="47">
        <f t="shared" ca="1" si="21"/>
        <v>0</v>
      </c>
      <c r="G109" s="62" t="str">
        <f t="shared" ca="1" si="36"/>
        <v>погашено</v>
      </c>
      <c r="H109" s="47" t="str">
        <f t="shared" ca="1" si="37"/>
        <v>погашено</v>
      </c>
      <c r="I109" s="57" t="str">
        <f t="shared" ca="1" si="38"/>
        <v>погашено</v>
      </c>
      <c r="J109" s="75" t="str">
        <f t="shared" ca="1" si="39"/>
        <v>погашено</v>
      </c>
      <c r="K109" s="50"/>
      <c r="L109" s="57"/>
      <c r="M109" s="51" t="str">
        <f ca="1">IF(C109=$B$5,IRR($J$4:J109,0.1)*12,"")</f>
        <v/>
      </c>
      <c r="N109" s="51" t="str">
        <f ca="1">IF(C109=$B$5,XIRR($J$4:J109,$D$4:D109,50),"")</f>
        <v/>
      </c>
      <c r="O109" s="29">
        <f t="shared" ca="1" si="40"/>
        <v>0</v>
      </c>
      <c r="P109" s="29">
        <f t="shared" ca="1" si="41"/>
        <v>186</v>
      </c>
      <c r="T109" s="60" t="e">
        <f t="shared" ca="1" si="42"/>
        <v>#VALUE!</v>
      </c>
    </row>
    <row r="110" spans="1:20" ht="15.75" thickBot="1" x14ac:dyDescent="0.3">
      <c r="A110" s="73"/>
      <c r="C110" s="66" t="str">
        <f t="shared" ca="1" si="33"/>
        <v/>
      </c>
      <c r="D110" s="54" t="str">
        <f t="shared" ca="1" si="34"/>
        <v>погашено</v>
      </c>
      <c r="E110" s="47" t="str">
        <f t="shared" ca="1" si="35"/>
        <v>погашено</v>
      </c>
      <c r="F110" s="47">
        <f t="shared" ca="1" si="21"/>
        <v>0</v>
      </c>
      <c r="G110" s="62" t="str">
        <f t="shared" ca="1" si="36"/>
        <v>погашено</v>
      </c>
      <c r="H110" s="47" t="str">
        <f t="shared" ca="1" si="37"/>
        <v>погашено</v>
      </c>
      <c r="I110" s="57" t="str">
        <f t="shared" ca="1" si="38"/>
        <v>погашено</v>
      </c>
      <c r="J110" s="75" t="str">
        <f t="shared" ca="1" si="39"/>
        <v>погашено</v>
      </c>
      <c r="K110" s="50"/>
      <c r="L110" s="57"/>
      <c r="M110" s="51" t="str">
        <f ca="1">IF(C110=$B$5,IRR($J$4:J110,0.1)*12,"")</f>
        <v/>
      </c>
      <c r="N110" s="51" t="str">
        <f ca="1">IF(C110=$B$5,XIRR($J$4:J110,$D$4:D110,50),"")</f>
        <v/>
      </c>
      <c r="O110" s="29">
        <f t="shared" ca="1" si="40"/>
        <v>0</v>
      </c>
      <c r="P110" s="29">
        <f t="shared" ca="1" si="41"/>
        <v>188</v>
      </c>
      <c r="T110" s="60" t="e">
        <f t="shared" ca="1" si="42"/>
        <v>#VALUE!</v>
      </c>
    </row>
    <row r="111" spans="1:20" ht="15.75" thickBot="1" x14ac:dyDescent="0.3">
      <c r="A111" s="73"/>
      <c r="C111" s="66" t="str">
        <f t="shared" ref="C111:C125" ca="1" si="43">IF(P111&lt;=$B$5,P111,"")</f>
        <v/>
      </c>
      <c r="D111" s="54" t="str">
        <f t="shared" ref="D111:D125" ca="1" si="44">IF(C111&gt;$B$5,"погашено",IF(I110&gt;H110,K110+$B$2,IF(C111&lt;=$B$5,D110+$B$2,"")))</f>
        <v>погашено</v>
      </c>
      <c r="E111" s="47" t="str">
        <f t="shared" ref="E111:E125" ca="1" si="45">IF(C111&gt;$B$5,"погашено",E110+G110)</f>
        <v>погашено</v>
      </c>
      <c r="F111" s="47">
        <f t="shared" ca="1" si="21"/>
        <v>0</v>
      </c>
      <c r="G111" s="62" t="str">
        <f t="shared" ref="G111:G125" ca="1" si="46">IF(O111=0,"погашено",IF(L111&gt;T111,L111-H111,IF(C111=$B$5,-E111,IF(L111&gt;0,IF(L111-(-E111*$B$4*(K111-D111))&lt;0,0,L111-(-E111*$B$4*(K111-D111))),0))))</f>
        <v>погашено</v>
      </c>
      <c r="H111" s="47" t="str">
        <f t="shared" ref="H111:H125" ca="1" si="47">IF(O111=0,"погашено",ROUND(IF(G110&gt;0,-E111*$B$4*(D111-K110),-E111*$B$4*(D111-D110))+IF(L111&gt;0,-E111*$B$4*(K111-D111),0)-IF(AND(L110&gt;0,G110=0),L110,0),2))</f>
        <v>погашено</v>
      </c>
      <c r="I111" s="57" t="str">
        <f t="shared" ref="I111:I125" ca="1" si="48">IF(O111=0,"погашено",IFERROR(G111+H111,""))</f>
        <v>погашено</v>
      </c>
      <c r="J111" s="75" t="str">
        <f t="shared" ref="J111:J125" ca="1" si="49">IF(O111=0,"погашено",IFERROR(ROUNDDOWN(G111+H111,2),""))</f>
        <v>погашено</v>
      </c>
      <c r="K111" s="50"/>
      <c r="L111" s="57"/>
      <c r="M111" s="51" t="str">
        <f ca="1">IF(C111=$B$5,IRR($J$4:J111,0.1)*12,"")</f>
        <v/>
      </c>
      <c r="N111" s="51" t="str">
        <f ca="1">IF(C111=$B$5,XIRR($J$4:J111,$D$4:D111,50),"")</f>
        <v/>
      </c>
      <c r="O111" s="29">
        <f t="shared" ref="O111:O125" ca="1" si="50">IFERROR(ROUNDDOWN(-E111,0),0)</f>
        <v>0</v>
      </c>
      <c r="P111" s="29">
        <f t="shared" ref="P111:P125" ca="1" si="51">IF(G110&gt;0,P110+2,P110+1)</f>
        <v>190</v>
      </c>
      <c r="T111" s="60" t="e">
        <f t="shared" ca="1" si="42"/>
        <v>#VALUE!</v>
      </c>
    </row>
    <row r="112" spans="1:20" ht="15.75" thickBot="1" x14ac:dyDescent="0.3">
      <c r="A112" s="73"/>
      <c r="C112" s="66" t="str">
        <f t="shared" ca="1" si="43"/>
        <v/>
      </c>
      <c r="D112" s="54" t="str">
        <f t="shared" ca="1" si="44"/>
        <v>погашено</v>
      </c>
      <c r="E112" s="47" t="str">
        <f t="shared" ca="1" si="45"/>
        <v>погашено</v>
      </c>
      <c r="F112" s="47">
        <f t="shared" ca="1" si="21"/>
        <v>0</v>
      </c>
      <c r="G112" s="62" t="str">
        <f t="shared" ca="1" si="46"/>
        <v>погашено</v>
      </c>
      <c r="H112" s="47" t="str">
        <f t="shared" ca="1" si="47"/>
        <v>погашено</v>
      </c>
      <c r="I112" s="57" t="str">
        <f t="shared" ca="1" si="48"/>
        <v>погашено</v>
      </c>
      <c r="J112" s="75" t="str">
        <f t="shared" ca="1" si="49"/>
        <v>погашено</v>
      </c>
      <c r="K112" s="50"/>
      <c r="L112" s="57"/>
      <c r="M112" s="51" t="str">
        <f ca="1">IF(C112=$B$5,IRR($J$4:J112,0.1)*12,"")</f>
        <v/>
      </c>
      <c r="N112" s="51" t="str">
        <f ca="1">IF(C112=$B$5,XIRR($J$4:J112,$D$4:D112,50),"")</f>
        <v/>
      </c>
      <c r="O112" s="29">
        <f t="shared" ca="1" si="50"/>
        <v>0</v>
      </c>
      <c r="P112" s="29">
        <f t="shared" ca="1" si="51"/>
        <v>192</v>
      </c>
      <c r="T112" s="60" t="e">
        <f t="shared" ca="1" si="42"/>
        <v>#VALUE!</v>
      </c>
    </row>
    <row r="113" spans="1:20" ht="15.75" thickBot="1" x14ac:dyDescent="0.3">
      <c r="A113" s="73"/>
      <c r="C113" s="66" t="str">
        <f t="shared" ca="1" si="43"/>
        <v/>
      </c>
      <c r="D113" s="54" t="str">
        <f t="shared" ca="1" si="44"/>
        <v>погашено</v>
      </c>
      <c r="E113" s="47" t="str">
        <f t="shared" ca="1" si="45"/>
        <v>погашено</v>
      </c>
      <c r="F113" s="47">
        <f t="shared" ca="1" si="21"/>
        <v>0</v>
      </c>
      <c r="G113" s="62" t="str">
        <f t="shared" ca="1" si="46"/>
        <v>погашено</v>
      </c>
      <c r="H113" s="47" t="str">
        <f t="shared" ca="1" si="47"/>
        <v>погашено</v>
      </c>
      <c r="I113" s="57" t="str">
        <f t="shared" ca="1" si="48"/>
        <v>погашено</v>
      </c>
      <c r="J113" s="75" t="str">
        <f t="shared" ca="1" si="49"/>
        <v>погашено</v>
      </c>
      <c r="K113" s="50"/>
      <c r="L113" s="57"/>
      <c r="M113" s="51" t="str">
        <f ca="1">IF(C113=$B$5,IRR($J$4:J113,0.1)*12,"")</f>
        <v/>
      </c>
      <c r="N113" s="51" t="str">
        <f ca="1">IF(C113=$B$5,XIRR($J$4:J113,$D$4:D113,50),"")</f>
        <v/>
      </c>
      <c r="O113" s="29">
        <f t="shared" ca="1" si="50"/>
        <v>0</v>
      </c>
      <c r="P113" s="29">
        <f t="shared" ca="1" si="51"/>
        <v>194</v>
      </c>
      <c r="T113" s="60" t="e">
        <f t="shared" ca="1" si="42"/>
        <v>#VALUE!</v>
      </c>
    </row>
    <row r="114" spans="1:20" ht="15.75" thickBot="1" x14ac:dyDescent="0.3">
      <c r="A114" s="73"/>
      <c r="C114" s="66" t="str">
        <f t="shared" ca="1" si="43"/>
        <v/>
      </c>
      <c r="D114" s="54" t="str">
        <f t="shared" ca="1" si="44"/>
        <v>погашено</v>
      </c>
      <c r="E114" s="47" t="str">
        <f t="shared" ca="1" si="45"/>
        <v>погашено</v>
      </c>
      <c r="F114" s="47">
        <f t="shared" ca="1" si="21"/>
        <v>0</v>
      </c>
      <c r="G114" s="62" t="str">
        <f t="shared" ca="1" si="46"/>
        <v>погашено</v>
      </c>
      <c r="H114" s="47" t="str">
        <f t="shared" ca="1" si="47"/>
        <v>погашено</v>
      </c>
      <c r="I114" s="57" t="str">
        <f t="shared" ca="1" si="48"/>
        <v>погашено</v>
      </c>
      <c r="J114" s="75" t="str">
        <f t="shared" ca="1" si="49"/>
        <v>погашено</v>
      </c>
      <c r="K114" s="50"/>
      <c r="L114" s="57"/>
      <c r="M114" s="51" t="str">
        <f ca="1">IF(C114=$B$5,IRR($J$4:J114,0.1)*12,"")</f>
        <v/>
      </c>
      <c r="N114" s="51" t="str">
        <f ca="1">IF(C114=$B$5,XIRR($J$4:J114,$D$4:D114,50),"")</f>
        <v/>
      </c>
      <c r="O114" s="29">
        <f t="shared" ca="1" si="50"/>
        <v>0</v>
      </c>
      <c r="P114" s="29">
        <f t="shared" ca="1" si="51"/>
        <v>196</v>
      </c>
      <c r="T114" s="60" t="e">
        <f t="shared" ca="1" si="42"/>
        <v>#VALUE!</v>
      </c>
    </row>
    <row r="115" spans="1:20" ht="15.75" thickBot="1" x14ac:dyDescent="0.3">
      <c r="A115" s="73"/>
      <c r="C115" s="66" t="str">
        <f t="shared" ca="1" si="43"/>
        <v/>
      </c>
      <c r="D115" s="54" t="str">
        <f t="shared" ca="1" si="44"/>
        <v>погашено</v>
      </c>
      <c r="E115" s="47" t="str">
        <f t="shared" ca="1" si="45"/>
        <v>погашено</v>
      </c>
      <c r="F115" s="47">
        <f t="shared" ca="1" si="21"/>
        <v>0</v>
      </c>
      <c r="G115" s="62" t="str">
        <f t="shared" ca="1" si="46"/>
        <v>погашено</v>
      </c>
      <c r="H115" s="47" t="str">
        <f t="shared" ca="1" si="47"/>
        <v>погашено</v>
      </c>
      <c r="I115" s="57" t="str">
        <f t="shared" ca="1" si="48"/>
        <v>погашено</v>
      </c>
      <c r="J115" s="75" t="str">
        <f t="shared" ca="1" si="49"/>
        <v>погашено</v>
      </c>
      <c r="K115" s="50"/>
      <c r="L115" s="57"/>
      <c r="M115" s="51" t="str">
        <f ca="1">IF(C115=$B$5,IRR($J$4:J115,0.1)*12,"")</f>
        <v/>
      </c>
      <c r="N115" s="51" t="str">
        <f ca="1">IF(C115=$B$5,XIRR($J$4:J115,$D$4:D115,50),"")</f>
        <v/>
      </c>
      <c r="O115" s="29">
        <f t="shared" ca="1" si="50"/>
        <v>0</v>
      </c>
      <c r="P115" s="29">
        <f t="shared" ca="1" si="51"/>
        <v>198</v>
      </c>
      <c r="T115" s="60" t="e">
        <f t="shared" ca="1" si="42"/>
        <v>#VALUE!</v>
      </c>
    </row>
    <row r="116" spans="1:20" ht="15.75" thickBot="1" x14ac:dyDescent="0.3">
      <c r="A116" s="73"/>
      <c r="C116" s="66" t="str">
        <f t="shared" ca="1" si="43"/>
        <v/>
      </c>
      <c r="D116" s="54" t="str">
        <f t="shared" ca="1" si="44"/>
        <v>погашено</v>
      </c>
      <c r="E116" s="47" t="str">
        <f t="shared" ca="1" si="45"/>
        <v>погашено</v>
      </c>
      <c r="F116" s="47">
        <f t="shared" ca="1" si="21"/>
        <v>0</v>
      </c>
      <c r="G116" s="62" t="str">
        <f t="shared" ca="1" si="46"/>
        <v>погашено</v>
      </c>
      <c r="H116" s="47" t="str">
        <f t="shared" ca="1" si="47"/>
        <v>погашено</v>
      </c>
      <c r="I116" s="57" t="str">
        <f t="shared" ca="1" si="48"/>
        <v>погашено</v>
      </c>
      <c r="J116" s="75" t="str">
        <f t="shared" ca="1" si="49"/>
        <v>погашено</v>
      </c>
      <c r="K116" s="50"/>
      <c r="L116" s="57"/>
      <c r="M116" s="51" t="str">
        <f ca="1">IF(C116=$B$5,IRR($J$4:J116,0.1)*12,"")</f>
        <v/>
      </c>
      <c r="N116" s="51" t="str">
        <f ca="1">IF(C116=$B$5,XIRR($J$4:J116,$D$4:D116,50),"")</f>
        <v/>
      </c>
      <c r="O116" s="29">
        <f t="shared" ca="1" si="50"/>
        <v>0</v>
      </c>
      <c r="P116" s="29">
        <f t="shared" ca="1" si="51"/>
        <v>200</v>
      </c>
      <c r="T116" s="60" t="e">
        <f t="shared" ca="1" si="42"/>
        <v>#VALUE!</v>
      </c>
    </row>
    <row r="117" spans="1:20" ht="15.75" thickBot="1" x14ac:dyDescent="0.3">
      <c r="A117" s="73"/>
      <c r="C117" s="66" t="str">
        <f t="shared" ca="1" si="43"/>
        <v/>
      </c>
      <c r="D117" s="54" t="str">
        <f t="shared" ca="1" si="44"/>
        <v>погашено</v>
      </c>
      <c r="E117" s="47" t="str">
        <f t="shared" ca="1" si="45"/>
        <v>погашено</v>
      </c>
      <c r="F117" s="47">
        <f t="shared" ca="1" si="21"/>
        <v>0</v>
      </c>
      <c r="G117" s="62" t="str">
        <f t="shared" ca="1" si="46"/>
        <v>погашено</v>
      </c>
      <c r="H117" s="47" t="str">
        <f t="shared" ca="1" si="47"/>
        <v>погашено</v>
      </c>
      <c r="I117" s="57" t="str">
        <f t="shared" ca="1" si="48"/>
        <v>погашено</v>
      </c>
      <c r="J117" s="75" t="str">
        <f t="shared" ca="1" si="49"/>
        <v>погашено</v>
      </c>
      <c r="K117" s="50"/>
      <c r="L117" s="57"/>
      <c r="M117" s="51" t="str">
        <f ca="1">IF(C117=$B$5,IRR($J$4:J117,0.1)*12,"")</f>
        <v/>
      </c>
      <c r="N117" s="51" t="str">
        <f ca="1">IF(C117=$B$5,XIRR($J$4:J117,$D$4:D117,50),"")</f>
        <v/>
      </c>
      <c r="O117" s="29">
        <f t="shared" ca="1" si="50"/>
        <v>0</v>
      </c>
      <c r="P117" s="29">
        <f t="shared" ca="1" si="51"/>
        <v>202</v>
      </c>
      <c r="T117" s="60" t="e">
        <f t="shared" ca="1" si="42"/>
        <v>#VALUE!</v>
      </c>
    </row>
    <row r="118" spans="1:20" ht="15.75" thickBot="1" x14ac:dyDescent="0.3">
      <c r="A118" s="73"/>
      <c r="C118" s="66" t="str">
        <f t="shared" ca="1" si="43"/>
        <v/>
      </c>
      <c r="D118" s="54" t="str">
        <f t="shared" ca="1" si="44"/>
        <v>погашено</v>
      </c>
      <c r="E118" s="47" t="str">
        <f t="shared" ca="1" si="45"/>
        <v>погашено</v>
      </c>
      <c r="F118" s="47">
        <f t="shared" ca="1" si="21"/>
        <v>0</v>
      </c>
      <c r="G118" s="62" t="str">
        <f t="shared" ca="1" si="46"/>
        <v>погашено</v>
      </c>
      <c r="H118" s="47" t="str">
        <f t="shared" ca="1" si="47"/>
        <v>погашено</v>
      </c>
      <c r="I118" s="57" t="str">
        <f t="shared" ca="1" si="48"/>
        <v>погашено</v>
      </c>
      <c r="J118" s="75" t="str">
        <f t="shared" ca="1" si="49"/>
        <v>погашено</v>
      </c>
      <c r="K118" s="50"/>
      <c r="L118" s="57"/>
      <c r="M118" s="51" t="str">
        <f ca="1">IF(C118=$B$5,IRR($J$4:J118,0.1)*12,"")</f>
        <v/>
      </c>
      <c r="N118" s="51" t="str">
        <f ca="1">IF(C118=$B$5,XIRR($J$4:J118,$D$4:D118,50),"")</f>
        <v/>
      </c>
      <c r="O118" s="29">
        <f t="shared" ca="1" si="50"/>
        <v>0</v>
      </c>
      <c r="P118" s="29">
        <f t="shared" ca="1" si="51"/>
        <v>204</v>
      </c>
      <c r="T118" s="60" t="e">
        <f t="shared" ca="1" si="42"/>
        <v>#VALUE!</v>
      </c>
    </row>
    <row r="119" spans="1:20" ht="15.75" thickBot="1" x14ac:dyDescent="0.3">
      <c r="A119" s="73"/>
      <c r="C119" s="66" t="str">
        <f t="shared" ca="1" si="43"/>
        <v/>
      </c>
      <c r="D119" s="54" t="str">
        <f t="shared" ca="1" si="44"/>
        <v>погашено</v>
      </c>
      <c r="E119" s="47" t="str">
        <f t="shared" ca="1" si="45"/>
        <v>погашено</v>
      </c>
      <c r="F119" s="47">
        <f t="shared" ca="1" si="21"/>
        <v>0</v>
      </c>
      <c r="G119" s="62" t="str">
        <f t="shared" ca="1" si="46"/>
        <v>погашено</v>
      </c>
      <c r="H119" s="47" t="str">
        <f t="shared" ca="1" si="47"/>
        <v>погашено</v>
      </c>
      <c r="I119" s="57" t="str">
        <f t="shared" ca="1" si="48"/>
        <v>погашено</v>
      </c>
      <c r="J119" s="75" t="str">
        <f t="shared" ca="1" si="49"/>
        <v>погашено</v>
      </c>
      <c r="K119" s="50"/>
      <c r="L119" s="57"/>
      <c r="M119" s="51" t="str">
        <f ca="1">IF(C119=$B$5,IRR($J$4:J119,0.1)*12,"")</f>
        <v/>
      </c>
      <c r="N119" s="51" t="str">
        <f ca="1">IF(C119=$B$5,XIRR($J$4:J119,$D$4:D119,50),"")</f>
        <v/>
      </c>
      <c r="O119" s="29">
        <f t="shared" ca="1" si="50"/>
        <v>0</v>
      </c>
      <c r="P119" s="29">
        <f t="shared" ca="1" si="51"/>
        <v>206</v>
      </c>
      <c r="T119" s="60" t="e">
        <f t="shared" ca="1" si="42"/>
        <v>#VALUE!</v>
      </c>
    </row>
    <row r="120" spans="1:20" ht="15.75" thickBot="1" x14ac:dyDescent="0.3">
      <c r="A120" s="73"/>
      <c r="C120" s="66" t="str">
        <f t="shared" ca="1" si="43"/>
        <v/>
      </c>
      <c r="D120" s="54" t="str">
        <f t="shared" ca="1" si="44"/>
        <v>погашено</v>
      </c>
      <c r="E120" s="47" t="str">
        <f t="shared" ca="1" si="45"/>
        <v>погашено</v>
      </c>
      <c r="F120" s="74"/>
      <c r="G120" s="62" t="str">
        <f t="shared" ca="1" si="46"/>
        <v>погашено</v>
      </c>
      <c r="H120" s="47" t="str">
        <f t="shared" ca="1" si="47"/>
        <v>погашено</v>
      </c>
      <c r="I120" s="57" t="str">
        <f t="shared" ca="1" si="48"/>
        <v>погашено</v>
      </c>
      <c r="J120" s="75" t="str">
        <f t="shared" ca="1" si="49"/>
        <v>погашено</v>
      </c>
      <c r="K120" s="50"/>
      <c r="L120" s="57"/>
      <c r="M120" s="51" t="str">
        <f ca="1">IF(C120=$B$5,IRR($J$4:J120,0.1)*12,"")</f>
        <v/>
      </c>
      <c r="N120" s="51" t="str">
        <f ca="1">IF(C120=$B$5,XIRR($J$4:J120,$D$4:D120,50),"")</f>
        <v/>
      </c>
      <c r="O120" s="29">
        <f t="shared" ca="1" si="50"/>
        <v>0</v>
      </c>
      <c r="P120" s="29">
        <f t="shared" ca="1" si="51"/>
        <v>208</v>
      </c>
      <c r="T120" s="60" t="e">
        <f t="shared" ca="1" si="42"/>
        <v>#VALUE!</v>
      </c>
    </row>
    <row r="121" spans="1:20" ht="15.75" thickBot="1" x14ac:dyDescent="0.3">
      <c r="A121" s="73"/>
      <c r="C121" s="66" t="str">
        <f t="shared" ca="1" si="43"/>
        <v/>
      </c>
      <c r="D121" s="54" t="str">
        <f t="shared" ca="1" si="44"/>
        <v>погашено</v>
      </c>
      <c r="E121" s="47" t="str">
        <f t="shared" ca="1" si="45"/>
        <v>погашено</v>
      </c>
      <c r="F121" s="74"/>
      <c r="G121" s="62" t="str">
        <f t="shared" ca="1" si="46"/>
        <v>погашено</v>
      </c>
      <c r="H121" s="47" t="str">
        <f t="shared" ca="1" si="47"/>
        <v>погашено</v>
      </c>
      <c r="I121" s="57" t="str">
        <f t="shared" ca="1" si="48"/>
        <v>погашено</v>
      </c>
      <c r="J121" s="75" t="str">
        <f t="shared" ca="1" si="49"/>
        <v>погашено</v>
      </c>
      <c r="K121" s="50"/>
      <c r="L121" s="57"/>
      <c r="M121" s="51" t="str">
        <f ca="1">IF(C121=$B$5,IRR($J$4:J121,0.1)*12,"")</f>
        <v/>
      </c>
      <c r="N121" s="51" t="str">
        <f ca="1">IF(C121=$B$5,XIRR($J$4:J121,$D$4:D121,50),"")</f>
        <v/>
      </c>
      <c r="O121" s="29">
        <f t="shared" ca="1" si="50"/>
        <v>0</v>
      </c>
      <c r="P121" s="29">
        <f t="shared" ca="1" si="51"/>
        <v>210</v>
      </c>
      <c r="T121" s="60" t="e">
        <f t="shared" ca="1" si="42"/>
        <v>#VALUE!</v>
      </c>
    </row>
    <row r="122" spans="1:20" ht="15.75" thickBot="1" x14ac:dyDescent="0.3">
      <c r="A122" s="73"/>
      <c r="C122" s="66" t="str">
        <f t="shared" ca="1" si="43"/>
        <v/>
      </c>
      <c r="D122" s="54" t="str">
        <f t="shared" ca="1" si="44"/>
        <v>погашено</v>
      </c>
      <c r="E122" s="47" t="str">
        <f t="shared" ca="1" si="45"/>
        <v>погашено</v>
      </c>
      <c r="F122" s="74"/>
      <c r="G122" s="62" t="str">
        <f t="shared" ca="1" si="46"/>
        <v>погашено</v>
      </c>
      <c r="H122" s="47" t="str">
        <f t="shared" ca="1" si="47"/>
        <v>погашено</v>
      </c>
      <c r="I122" s="57" t="str">
        <f t="shared" ca="1" si="48"/>
        <v>погашено</v>
      </c>
      <c r="J122" s="75" t="str">
        <f t="shared" ca="1" si="49"/>
        <v>погашено</v>
      </c>
      <c r="K122" s="50"/>
      <c r="L122" s="57"/>
      <c r="M122" s="51" t="str">
        <f ca="1">IF(C122=$B$5,IRR($J$4:J122,0.1)*12,"")</f>
        <v/>
      </c>
      <c r="N122" s="51" t="str">
        <f ca="1">IF(C122=$B$5,XIRR($J$4:J122,$D$4:D122,50),"")</f>
        <v/>
      </c>
      <c r="O122" s="29">
        <f t="shared" ca="1" si="50"/>
        <v>0</v>
      </c>
      <c r="P122" s="29">
        <f t="shared" ca="1" si="51"/>
        <v>212</v>
      </c>
      <c r="T122" s="60" t="e">
        <f t="shared" ca="1" si="42"/>
        <v>#VALUE!</v>
      </c>
    </row>
    <row r="123" spans="1:20" ht="15.75" thickBot="1" x14ac:dyDescent="0.3">
      <c r="A123" s="73"/>
      <c r="C123" s="66" t="str">
        <f t="shared" ca="1" si="43"/>
        <v/>
      </c>
      <c r="D123" s="54" t="str">
        <f t="shared" ca="1" si="44"/>
        <v>погашено</v>
      </c>
      <c r="E123" s="47" t="str">
        <f t="shared" ca="1" si="45"/>
        <v>погашено</v>
      </c>
      <c r="F123" s="74"/>
      <c r="G123" s="62" t="str">
        <f t="shared" ca="1" si="46"/>
        <v>погашено</v>
      </c>
      <c r="H123" s="47" t="str">
        <f t="shared" ca="1" si="47"/>
        <v>погашено</v>
      </c>
      <c r="I123" s="57" t="str">
        <f t="shared" ca="1" si="48"/>
        <v>погашено</v>
      </c>
      <c r="J123" s="75" t="str">
        <f t="shared" ca="1" si="49"/>
        <v>погашено</v>
      </c>
      <c r="K123" s="50"/>
      <c r="L123" s="57"/>
      <c r="M123" s="51" t="str">
        <f ca="1">IF(C123=$B$5,IRR($J$4:J123,0.1)*12,"")</f>
        <v/>
      </c>
      <c r="N123" s="51" t="str">
        <f ca="1">IF(C123=$B$5,XIRR($J$4:J123,$D$4:D123,50),"")</f>
        <v/>
      </c>
      <c r="O123" s="29">
        <f t="shared" ca="1" si="50"/>
        <v>0</v>
      </c>
      <c r="P123" s="29">
        <f t="shared" ca="1" si="51"/>
        <v>214</v>
      </c>
      <c r="T123" s="60" t="e">
        <f ca="1">IF(O123=0,"погашено",IF(B175="Да",ROUND(-$E$5*$B$11*(D123-D122),2),ROUND(-$E$5*$B$4*(D123-D122),2)))+IF(L123&gt;0,-E123*$B$4*(K123-D123),0)</f>
        <v>#VALUE!</v>
      </c>
    </row>
    <row r="124" spans="1:20" ht="15.75" thickBot="1" x14ac:dyDescent="0.3">
      <c r="A124" s="73"/>
      <c r="C124" s="66" t="str">
        <f t="shared" ca="1" si="43"/>
        <v/>
      </c>
      <c r="D124" s="54" t="str">
        <f t="shared" ca="1" si="44"/>
        <v>погашено</v>
      </c>
      <c r="E124" s="47" t="str">
        <f t="shared" ca="1" si="45"/>
        <v>погашено</v>
      </c>
      <c r="F124" s="74"/>
      <c r="G124" s="62" t="str">
        <f t="shared" ca="1" si="46"/>
        <v>погашено</v>
      </c>
      <c r="H124" s="47" t="str">
        <f t="shared" ca="1" si="47"/>
        <v>погашено</v>
      </c>
      <c r="I124" s="57" t="str">
        <f t="shared" ca="1" si="48"/>
        <v>погашено</v>
      </c>
      <c r="J124" s="75" t="str">
        <f t="shared" ca="1" si="49"/>
        <v>погашено</v>
      </c>
      <c r="K124" s="50"/>
      <c r="L124" s="57"/>
      <c r="M124" s="51" t="str">
        <f ca="1">IF(C124=$B$5,IRR($J$4:J124,0.1)*12,"")</f>
        <v/>
      </c>
      <c r="N124" s="51" t="str">
        <f ca="1">IF(C124=$B$5,XIRR($J$4:J124,$D$4:D124,50),"")</f>
        <v/>
      </c>
      <c r="O124" s="29">
        <f t="shared" ca="1" si="50"/>
        <v>0</v>
      </c>
      <c r="P124" s="29">
        <f t="shared" ca="1" si="51"/>
        <v>216</v>
      </c>
      <c r="T124" s="60" t="e">
        <f t="shared" ca="1" si="42"/>
        <v>#VALUE!</v>
      </c>
    </row>
    <row r="125" spans="1:20" ht="15.75" thickBot="1" x14ac:dyDescent="0.3">
      <c r="A125" s="73"/>
      <c r="C125" s="66" t="str">
        <f t="shared" ca="1" si="43"/>
        <v/>
      </c>
      <c r="D125" s="54" t="str">
        <f t="shared" ca="1" si="44"/>
        <v>погашено</v>
      </c>
      <c r="E125" s="47" t="str">
        <f t="shared" ca="1" si="45"/>
        <v>погашено</v>
      </c>
      <c r="F125" s="74"/>
      <c r="G125" s="62" t="str">
        <f t="shared" ca="1" si="46"/>
        <v>погашено</v>
      </c>
      <c r="H125" s="47" t="str">
        <f t="shared" ca="1" si="47"/>
        <v>погашено</v>
      </c>
      <c r="I125" s="57" t="str">
        <f t="shared" ca="1" si="48"/>
        <v>погашено</v>
      </c>
      <c r="J125" s="75" t="str">
        <f t="shared" ca="1" si="49"/>
        <v>погашено</v>
      </c>
      <c r="K125" s="50"/>
      <c r="L125" s="57"/>
      <c r="M125" s="51" t="str">
        <f ca="1">IF(C125=$B$5,IRR($J$4:J125,0.1)*12,"")</f>
        <v/>
      </c>
      <c r="N125" s="51" t="str">
        <f ca="1">IF(C125=$B$5,XIRR($J$4:J125,$D$4:D125,50),"")</f>
        <v/>
      </c>
      <c r="O125" s="29">
        <f t="shared" ca="1" si="50"/>
        <v>0</v>
      </c>
      <c r="P125" s="29">
        <f t="shared" ca="1" si="51"/>
        <v>218</v>
      </c>
      <c r="T125" s="60" t="e">
        <f ca="1">IF(O125=0,"погашено",IF(B177="Да",ROUND(-$E$5*$B$11*(D125-D124),2),ROUND(-$E$5*$B$4*(D125-D124),2)))+IF(L125&gt;0,-E125*$B$4*(K125-D125),0)</f>
        <v>#VALUE!</v>
      </c>
    </row>
    <row r="126" spans="1:20" ht="15.75" thickBot="1" x14ac:dyDescent="0.3">
      <c r="A126" s="169" t="s">
        <v>6</v>
      </c>
      <c r="B126" s="170"/>
      <c r="C126" s="171"/>
      <c r="D126" s="76">
        <f ca="1">MAX(D4:D125)</f>
        <v>46631</v>
      </c>
      <c r="E126" s="77"/>
      <c r="F126" s="77"/>
      <c r="G126" s="78">
        <f ca="1">SUM(G4:G125)</f>
        <v>100</v>
      </c>
      <c r="H126" s="78">
        <f ca="1">SUM(H4:H125)</f>
        <v>342</v>
      </c>
      <c r="I126" s="79">
        <f ca="1">SUM(I4:I125)</f>
        <v>342</v>
      </c>
      <c r="J126" s="79">
        <f ca="1">SUM(J4:J125)</f>
        <v>359.25</v>
      </c>
      <c r="K126" s="79"/>
      <c r="L126" s="167" t="s">
        <v>13</v>
      </c>
      <c r="M126" s="168"/>
      <c r="N126" s="80">
        <f ca="1">G126+H126</f>
        <v>442</v>
      </c>
    </row>
    <row r="127" spans="1:20" x14ac:dyDescent="0.25">
      <c r="I127" s="41"/>
      <c r="J127" s="32"/>
      <c r="K127" s="32"/>
      <c r="L127" s="32"/>
      <c r="N127" s="32"/>
    </row>
    <row r="128" spans="1:20" x14ac:dyDescent="0.25">
      <c r="I128" s="32"/>
    </row>
  </sheetData>
  <mergeCells count="3">
    <mergeCell ref="L126:M126"/>
    <mergeCell ref="A126:C126"/>
    <mergeCell ref="D1:I2"/>
  </mergeCells>
  <conditionalFormatting sqref="B8">
    <cfRule type="expression" dxfId="0" priority="1">
      <formula>$B$14="+"</formula>
    </cfRule>
  </conditionalFormatting>
  <dataValidations xWindow="1123" yWindow="490" count="5">
    <dataValidation type="list" allowBlank="1" showInputMessage="1" showErrorMessage="1" sqref="B7" xr:uid="{00000000-0002-0000-0000-000000000000}">
      <formula1>$O$3:$O$4</formula1>
    </dataValidation>
    <dataValidation type="whole" allowBlank="1" showInputMessage="1" showErrorMessage="1" sqref="B3" xr:uid="{00000000-0002-0000-0000-000001000000}">
      <formula1>500</formula1>
      <formula2>25000</formula2>
    </dataValidation>
    <dataValidation type="decimal" operator="equal" allowBlank="1" showInputMessage="1" showErrorMessage="1" promptTitle="Внимание!" prompt="Этот калькулятор не считает внеочередные платежи в первом льготном периоде" sqref="K4:L4 K5" xr:uid="{00000000-0002-0000-0000-000003000000}">
      <formula1>9999111888888880000</formula1>
    </dataValidation>
    <dataValidation type="whole" operator="notEqual" showInputMessage="1" showErrorMessage="1" errorTitle="Неверная сумма" error="Внеочердной платеж не может ровняться платежу по графику!" promptTitle="Внимание!" prompt="Если сумма меньше платежа по графику, то считается, что вноистся в дополнение к платежу по графику, если больше - то вместо" sqref="L5:L125" xr:uid="{00000000-0002-0000-0000-000005000000}">
      <formula1>T5</formula1>
    </dataValidation>
    <dataValidation type="whole" allowBlank="1" showInputMessage="1" showErrorMessage="1" errorTitle="Ошибка!" error="Нельзя указывать дату не этого периода" promptTitle="Внимание!" prompt="Если дата не указана, то считает что платеж внесен в дату платежа" sqref="K6:K125" xr:uid="{00000000-0002-0000-0000-000006000000}">
      <formula1>D6+1</formula1>
      <formula2>D7-1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V94"/>
  <sheetViews>
    <sheetView showGridLines="0" tabSelected="1" zoomScale="70" zoomScaleNormal="70" workbookViewId="0">
      <selection activeCell="I13" sqref="I13"/>
    </sheetView>
  </sheetViews>
  <sheetFormatPr defaultColWidth="8.85546875" defaultRowHeight="15" x14ac:dyDescent="0.25"/>
  <cols>
    <col min="1" max="1" width="9.7109375" customWidth="1"/>
    <col min="2" max="2" width="41.7109375" customWidth="1"/>
    <col min="3" max="3" width="16.42578125" customWidth="1"/>
    <col min="4" max="4" width="20.42578125" customWidth="1"/>
    <col min="5" max="5" width="8.140625" customWidth="1"/>
    <col min="6" max="6" width="16.85546875" customWidth="1"/>
    <col min="7" max="7" width="24.42578125" customWidth="1"/>
    <col min="8" max="8" width="37.85546875" customWidth="1"/>
    <col min="9" max="10" width="10.28515625" customWidth="1"/>
    <col min="11" max="11" width="12.28515625" customWidth="1"/>
    <col min="13" max="13" width="11.5703125" customWidth="1"/>
    <col min="14" max="14" width="29.85546875" customWidth="1"/>
    <col min="18" max="18" width="10.7109375" customWidth="1"/>
    <col min="19" max="19" width="13" customWidth="1"/>
    <col min="20" max="20" width="12.7109375" customWidth="1"/>
    <col min="21" max="21" width="9.85546875" hidden="1" customWidth="1"/>
    <col min="22" max="22" width="11.85546875" hidden="1" customWidth="1"/>
    <col min="23" max="23" width="3.85546875" customWidth="1"/>
  </cols>
  <sheetData>
    <row r="1" spans="1:21" ht="15.75" x14ac:dyDescent="0.25">
      <c r="A1" s="137"/>
      <c r="B1" s="138"/>
      <c r="C1" s="138"/>
      <c r="D1" s="139" t="s">
        <v>77</v>
      </c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21" ht="20.25" x14ac:dyDescent="0.25">
      <c r="A2" s="102"/>
      <c r="B2" s="103"/>
      <c r="C2" s="103"/>
      <c r="D2" s="104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21" ht="18" x14ac:dyDescent="0.25">
      <c r="A3" s="102"/>
      <c r="B3" s="103"/>
      <c r="C3" s="103"/>
      <c r="D3" s="135" t="s">
        <v>78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00"/>
      <c r="U3" s="100"/>
    </row>
    <row r="4" spans="1:21" ht="18" customHeight="1" x14ac:dyDescent="0.25">
      <c r="A4" s="105"/>
      <c r="B4" s="105"/>
      <c r="C4" s="105"/>
      <c r="D4" s="105"/>
      <c r="E4" s="105"/>
      <c r="F4" s="105"/>
      <c r="G4" s="105"/>
    </row>
    <row r="5" spans="1:21" ht="15.75" customHeight="1" x14ac:dyDescent="0.25">
      <c r="A5" s="129" t="s">
        <v>51</v>
      </c>
      <c r="B5" s="140"/>
      <c r="C5" s="111">
        <f ca="1">TODAY()</f>
        <v>46272</v>
      </c>
      <c r="D5" s="118"/>
      <c r="E5" s="107"/>
      <c r="F5" s="107"/>
      <c r="G5" s="108"/>
    </row>
    <row r="6" spans="1:21" ht="15.75" customHeight="1" x14ac:dyDescent="0.25">
      <c r="A6" s="163" t="s">
        <v>52</v>
      </c>
      <c r="B6" s="164"/>
      <c r="C6" s="112">
        <v>100</v>
      </c>
      <c r="D6" s="132" t="s">
        <v>79</v>
      </c>
      <c r="E6" s="133"/>
      <c r="F6" s="133"/>
      <c r="G6" s="134"/>
    </row>
    <row r="7" spans="1:21" ht="15.75" customHeight="1" x14ac:dyDescent="0.25">
      <c r="A7" s="163" t="s">
        <v>53</v>
      </c>
      <c r="B7" s="164"/>
      <c r="C7" s="113">
        <v>15</v>
      </c>
      <c r="D7" s="132" t="s">
        <v>73</v>
      </c>
      <c r="E7" s="133"/>
      <c r="F7" s="133"/>
      <c r="G7" s="134"/>
    </row>
    <row r="8" spans="1:21" ht="15.75" x14ac:dyDescent="0.25">
      <c r="A8" s="161" t="s">
        <v>55</v>
      </c>
      <c r="B8" s="162"/>
      <c r="C8" s="115">
        <f>ROUNDDOWN(365/C7,0)</f>
        <v>24</v>
      </c>
      <c r="D8" s="119"/>
      <c r="E8" s="106"/>
      <c r="F8" s="106"/>
      <c r="G8" s="109"/>
    </row>
    <row r="9" spans="1:21" ht="15.75" x14ac:dyDescent="0.25">
      <c r="A9" s="129" t="s">
        <v>54</v>
      </c>
      <c r="B9" s="140"/>
      <c r="C9" s="115">
        <f>C8*C7</f>
        <v>360</v>
      </c>
      <c r="D9" s="119"/>
      <c r="E9" s="106"/>
      <c r="F9" s="106"/>
      <c r="G9" s="109"/>
    </row>
    <row r="10" spans="1:21" ht="15.75" x14ac:dyDescent="0.25">
      <c r="A10" s="165"/>
      <c r="B10" s="166"/>
      <c r="C10" s="106"/>
      <c r="D10" s="119"/>
      <c r="E10" s="106"/>
      <c r="F10" s="106"/>
      <c r="G10" s="109"/>
    </row>
    <row r="11" spans="1:21" ht="28.5" customHeight="1" x14ac:dyDescent="0.25">
      <c r="A11" s="128" t="s">
        <v>57</v>
      </c>
      <c r="B11" s="128"/>
      <c r="C11" s="116">
        <f>ROUND(C12-C12*C13,5)</f>
        <v>9.4999999999999998E-3</v>
      </c>
      <c r="D11" s="119"/>
      <c r="E11" s="106"/>
      <c r="F11" s="106"/>
      <c r="G11" s="109"/>
    </row>
    <row r="12" spans="1:21" ht="15.75" x14ac:dyDescent="0.25">
      <c r="A12" s="128" t="s">
        <v>58</v>
      </c>
      <c r="B12" s="128"/>
      <c r="C12" s="116">
        <v>9.4999999999999998E-3</v>
      </c>
      <c r="D12" s="119"/>
      <c r="E12" s="106"/>
      <c r="F12" s="106"/>
      <c r="G12" s="109"/>
      <c r="H12" s="126"/>
    </row>
    <row r="13" spans="1:21" ht="15.75" customHeight="1" x14ac:dyDescent="0.25">
      <c r="A13" s="128" t="s">
        <v>56</v>
      </c>
      <c r="B13" s="128"/>
      <c r="C13" s="117">
        <v>0</v>
      </c>
      <c r="D13" s="122" t="s">
        <v>71</v>
      </c>
      <c r="E13" s="123"/>
      <c r="F13" s="123"/>
      <c r="G13" s="110"/>
      <c r="H13" s="126"/>
    </row>
    <row r="14" spans="1:21" ht="15.75" x14ac:dyDescent="0.25">
      <c r="A14" s="158" t="s">
        <v>72</v>
      </c>
      <c r="B14" s="158"/>
      <c r="C14" s="114">
        <v>0.17249999999999999</v>
      </c>
      <c r="D14" s="106"/>
      <c r="E14" s="106"/>
      <c r="F14" s="106"/>
      <c r="G14" s="106"/>
      <c r="H14" s="126"/>
    </row>
    <row r="15" spans="1:21" ht="15.75" x14ac:dyDescent="0.25">
      <c r="A15" s="128" t="s">
        <v>61</v>
      </c>
      <c r="B15" s="128"/>
      <c r="C15" s="155" t="s">
        <v>60</v>
      </c>
      <c r="D15" s="155"/>
      <c r="E15" s="155"/>
      <c r="F15" s="145" t="s">
        <v>59</v>
      </c>
      <c r="G15" s="145"/>
      <c r="H15" s="126"/>
    </row>
    <row r="16" spans="1:21" ht="15.75" customHeight="1" x14ac:dyDescent="0.25">
      <c r="A16" s="128" t="s">
        <v>65</v>
      </c>
      <c r="B16" s="129"/>
      <c r="C16" s="153">
        <f>C11*366</f>
        <v>3.4769999999999999</v>
      </c>
      <c r="D16" s="154"/>
      <c r="E16" s="120"/>
      <c r="F16" s="146">
        <f>C12*366</f>
        <v>3.4769999999999999</v>
      </c>
      <c r="G16" s="147"/>
      <c r="H16" s="126"/>
    </row>
    <row r="17" spans="1:19" ht="15.75" customHeight="1" x14ac:dyDescent="0.25">
      <c r="A17" s="128" t="s">
        <v>64</v>
      </c>
      <c r="B17" s="128"/>
      <c r="C17" s="148">
        <f ca="1">'Графік_ Внесено 1-й платіж'!R130</f>
        <v>44.589115306735039</v>
      </c>
      <c r="D17" s="149"/>
      <c r="E17" s="121"/>
      <c r="F17" s="159">
        <f ca="1">'Графік_Не внесено 1-й платіж'!R130</f>
        <v>44.589115306735039</v>
      </c>
      <c r="G17" s="160"/>
      <c r="H17" s="126"/>
    </row>
    <row r="18" spans="1:19" ht="15.75" customHeight="1" x14ac:dyDescent="0.25">
      <c r="A18" s="127" t="s">
        <v>76</v>
      </c>
      <c r="B18" s="127"/>
      <c r="C18" s="156">
        <f>((C6*C11)*C7)+((C6*C14)/C8)</f>
        <v>14.96875</v>
      </c>
      <c r="D18" s="157"/>
      <c r="E18" s="125"/>
      <c r="F18" s="150">
        <f>((C6*C12)*C7)+((C6*C14)/C8)</f>
        <v>14.96875</v>
      </c>
      <c r="G18" s="151"/>
      <c r="H18" s="126"/>
    </row>
    <row r="19" spans="1:19" ht="43.9" customHeight="1" x14ac:dyDescent="0.25">
      <c r="A19" s="127" t="s">
        <v>75</v>
      </c>
      <c r="B19" s="127"/>
      <c r="C19" s="156">
        <f>((C6*C12)*C7)+((C6*C14)/C8)</f>
        <v>14.96875</v>
      </c>
      <c r="D19" s="157"/>
      <c r="E19" s="125"/>
      <c r="F19" s="150">
        <f>((C6*C12)*C7)+((C6*C14)/C8)</f>
        <v>14.96875</v>
      </c>
      <c r="G19" s="151"/>
      <c r="H19" s="126"/>
      <c r="I19" s="126"/>
    </row>
    <row r="20" spans="1:19" ht="15.75" customHeight="1" x14ac:dyDescent="0.25">
      <c r="A20" s="127" t="s">
        <v>74</v>
      </c>
      <c r="B20" s="127"/>
      <c r="C20" s="156">
        <f>C6+C19</f>
        <v>114.96875</v>
      </c>
      <c r="D20" s="157"/>
      <c r="E20" s="125"/>
      <c r="F20" s="156">
        <f>C6+F19</f>
        <v>114.96875</v>
      </c>
      <c r="G20" s="192"/>
    </row>
    <row r="21" spans="1:19" ht="15.75" customHeight="1" x14ac:dyDescent="0.25">
      <c r="A21" s="128" t="s">
        <v>62</v>
      </c>
      <c r="B21" s="128"/>
      <c r="C21" s="144">
        <f ca="1">C22-C6</f>
        <v>359.25</v>
      </c>
      <c r="D21" s="152"/>
      <c r="E21" s="124"/>
      <c r="F21" s="141">
        <f ca="1">F22-C6</f>
        <v>359.25</v>
      </c>
      <c r="G21" s="142"/>
    </row>
    <row r="22" spans="1:19" ht="39" customHeight="1" x14ac:dyDescent="0.25">
      <c r="A22" s="127" t="s">
        <v>63</v>
      </c>
      <c r="B22" s="127"/>
      <c r="C22" s="143">
        <f ca="1">'Графік_ Внесено 1-й платіж'!S130</f>
        <v>459.25</v>
      </c>
      <c r="D22" s="144"/>
      <c r="E22" s="124"/>
      <c r="F22" s="141">
        <f ca="1">'Графік_Не внесено 1-й платіж'!S130</f>
        <v>459.25</v>
      </c>
      <c r="G22" s="142"/>
    </row>
    <row r="23" spans="1:19" ht="18.600000000000001" customHeight="1" x14ac:dyDescent="0.25"/>
    <row r="25" spans="1:19" ht="79.5" customHeight="1" x14ac:dyDescent="0.25">
      <c r="A25" s="130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</row>
    <row r="71" spans="1:1" ht="15.75" customHeight="1" x14ac:dyDescent="0.25">
      <c r="A71" s="101"/>
    </row>
    <row r="72" spans="1:1" ht="15.75" customHeight="1" x14ac:dyDescent="0.25">
      <c r="A72" s="101"/>
    </row>
    <row r="73" spans="1:1" x14ac:dyDescent="0.25">
      <c r="A73" s="101"/>
    </row>
    <row r="74" spans="1:1" x14ac:dyDescent="0.25">
      <c r="A74" s="101"/>
    </row>
    <row r="75" spans="1:1" x14ac:dyDescent="0.25">
      <c r="A75" s="101"/>
    </row>
    <row r="76" spans="1:1" x14ac:dyDescent="0.25">
      <c r="A76" s="101"/>
    </row>
    <row r="77" spans="1:1" x14ac:dyDescent="0.25">
      <c r="A77" s="101"/>
    </row>
    <row r="78" spans="1:1" x14ac:dyDescent="0.25">
      <c r="A78" s="101"/>
    </row>
    <row r="79" spans="1:1" ht="15.75" customHeight="1" x14ac:dyDescent="0.25">
      <c r="A79" s="101"/>
    </row>
    <row r="80" spans="1:1" x14ac:dyDescent="0.25">
      <c r="A80" s="101"/>
    </row>
    <row r="81" spans="1:1" x14ac:dyDescent="0.25">
      <c r="A81" s="101"/>
    </row>
    <row r="82" spans="1:1" x14ac:dyDescent="0.25">
      <c r="A82" s="101"/>
    </row>
    <row r="83" spans="1:1" x14ac:dyDescent="0.25">
      <c r="A83" s="101"/>
    </row>
    <row r="84" spans="1:1" x14ac:dyDescent="0.25">
      <c r="A84" s="101"/>
    </row>
    <row r="85" spans="1:1" x14ac:dyDescent="0.25">
      <c r="A85" s="101"/>
    </row>
    <row r="86" spans="1:1" x14ac:dyDescent="0.25">
      <c r="A86" s="101"/>
    </row>
    <row r="87" spans="1:1" x14ac:dyDescent="0.25">
      <c r="A87" s="101"/>
    </row>
    <row r="88" spans="1:1" x14ac:dyDescent="0.25">
      <c r="A88" s="101"/>
    </row>
    <row r="89" spans="1:1" x14ac:dyDescent="0.25">
      <c r="A89" s="101"/>
    </row>
    <row r="90" spans="1:1" x14ac:dyDescent="0.25">
      <c r="A90" s="101"/>
    </row>
    <row r="91" spans="1:1" x14ac:dyDescent="0.25">
      <c r="A91" s="101"/>
    </row>
    <row r="92" spans="1:1" x14ac:dyDescent="0.25">
      <c r="A92" s="101"/>
    </row>
    <row r="93" spans="1:1" x14ac:dyDescent="0.25">
      <c r="A93" s="101"/>
    </row>
    <row r="94" spans="1:1" x14ac:dyDescent="0.25">
      <c r="A94" s="101"/>
    </row>
  </sheetData>
  <sheetProtection algorithmName="SHA-512" hashValue="wxLzwyOhyAo0/8qO6y7Dax9E7K8rQxUpPOLw5jodNyFola6i1nWNCDN87F2rAhuX38pu3iXSrDJ9cLS4z2TdDg==" saltValue="QAy0kZflf/zAnfbJb6LpVA==" spinCount="100000" sheet="1" objects="1" scenarios="1"/>
  <mergeCells count="40">
    <mergeCell ref="A8:B8"/>
    <mergeCell ref="A13:B13"/>
    <mergeCell ref="A12:B12"/>
    <mergeCell ref="A7:B7"/>
    <mergeCell ref="A6:B6"/>
    <mergeCell ref="A11:B11"/>
    <mergeCell ref="A10:B10"/>
    <mergeCell ref="A9:B9"/>
    <mergeCell ref="C16:D16"/>
    <mergeCell ref="C15:E15"/>
    <mergeCell ref="F20:G20"/>
    <mergeCell ref="A14:B14"/>
    <mergeCell ref="C20:D20"/>
    <mergeCell ref="A20:B20"/>
    <mergeCell ref="C19:D19"/>
    <mergeCell ref="F18:G18"/>
    <mergeCell ref="C18:D18"/>
    <mergeCell ref="F17:G17"/>
    <mergeCell ref="A25:S25"/>
    <mergeCell ref="D6:G6"/>
    <mergeCell ref="D7:G7"/>
    <mergeCell ref="D3:S3"/>
    <mergeCell ref="A1:C1"/>
    <mergeCell ref="D1:S1"/>
    <mergeCell ref="A5:B5"/>
    <mergeCell ref="F21:G21"/>
    <mergeCell ref="F22:G22"/>
    <mergeCell ref="C22:D22"/>
    <mergeCell ref="F15:G15"/>
    <mergeCell ref="F16:G16"/>
    <mergeCell ref="C17:D17"/>
    <mergeCell ref="F19:G19"/>
    <mergeCell ref="A19:B19"/>
    <mergeCell ref="C21:D21"/>
    <mergeCell ref="A22:B22"/>
    <mergeCell ref="A21:B21"/>
    <mergeCell ref="A17:B17"/>
    <mergeCell ref="A16:B16"/>
    <mergeCell ref="A15:B15"/>
    <mergeCell ref="A18:B18"/>
  </mergeCells>
  <dataValidations xWindow="545" yWindow="501" count="2">
    <dataValidation type="whole" allowBlank="1" showInputMessage="1" showErrorMessage="1" sqref="C6" xr:uid="{CC2D6922-288D-4492-B4E0-641DB67A6356}">
      <formula1>100</formula1>
      <formula2>50000</formula2>
    </dataValidation>
    <dataValidation allowBlank="1" showInputMessage="1" showErrorMessage="1" error="Введіть промокод від 5% до 99%" sqref="C13" xr:uid="{672639BC-0202-4559-8EAC-B181EC105988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545" yWindow="501" count="1">
        <x14:dataValidation type="list" allowBlank="1" showInputMessage="1" showErrorMessage="1" xr:uid="{CA2925AF-FD83-498D-AA21-05A618962E93}">
          <x14:formula1>
            <xm:f>Аркуш1!$C$1:$C$6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7309-D561-47CA-A728-BE0703C07F31}">
  <dimension ref="C1:C6"/>
  <sheetViews>
    <sheetView workbookViewId="0">
      <selection activeCell="C7" sqref="C7"/>
    </sheetView>
  </sheetViews>
  <sheetFormatPr defaultRowHeight="15" x14ac:dyDescent="0.25"/>
  <sheetData>
    <row r="1" spans="3:3" x14ac:dyDescent="0.25">
      <c r="C1">
        <v>5</v>
      </c>
    </row>
    <row r="2" spans="3:3" x14ac:dyDescent="0.25">
      <c r="C2">
        <v>10</v>
      </c>
    </row>
    <row r="3" spans="3:3" x14ac:dyDescent="0.25">
      <c r="C3">
        <v>15</v>
      </c>
    </row>
    <row r="4" spans="3:3" x14ac:dyDescent="0.25">
      <c r="C4">
        <v>20</v>
      </c>
    </row>
    <row r="5" spans="3:3" x14ac:dyDescent="0.25">
      <c r="C5">
        <v>25</v>
      </c>
    </row>
    <row r="6" spans="3:3" x14ac:dyDescent="0.25">
      <c r="C6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081F-C2EA-4EE8-9D24-58EB9FAF6B2A}">
  <sheetPr codeName="Лист3"/>
  <dimension ref="A1:U130"/>
  <sheetViews>
    <sheetView zoomScale="70" zoomScaleNormal="70" workbookViewId="0">
      <selection activeCell="S20" sqref="S20"/>
    </sheetView>
  </sheetViews>
  <sheetFormatPr defaultColWidth="8.85546875" defaultRowHeight="15" x14ac:dyDescent="0.25"/>
  <cols>
    <col min="1" max="1" width="9.7109375" style="1" customWidth="1"/>
    <col min="2" max="2" width="26.28515625" style="1" customWidth="1"/>
    <col min="3" max="3" width="11.28515625" style="1" customWidth="1"/>
    <col min="4" max="4" width="20.42578125" style="1" customWidth="1"/>
    <col min="5" max="5" width="19" style="1" bestFit="1" customWidth="1"/>
    <col min="6" max="6" width="13" style="1" customWidth="1"/>
    <col min="7" max="7" width="13.28515625" style="1" customWidth="1"/>
    <col min="8" max="9" width="10.28515625" style="1" customWidth="1"/>
    <col min="10" max="10" width="12.28515625" style="1" customWidth="1"/>
    <col min="11" max="11" width="8.85546875" style="1"/>
    <col min="12" max="12" width="11.5703125" style="1" customWidth="1"/>
    <col min="13" max="13" width="13.42578125" style="1" customWidth="1"/>
    <col min="14" max="16" width="8.85546875" style="1"/>
    <col min="17" max="17" width="10.7109375" style="1" customWidth="1"/>
    <col min="18" max="18" width="13" style="1" customWidth="1"/>
    <col min="19" max="19" width="12.7109375" style="1" customWidth="1"/>
    <col min="20" max="20" width="17.5703125" style="1" customWidth="1"/>
    <col min="21" max="21" width="11.28515625" style="1" customWidth="1"/>
    <col min="22" max="22" width="3.85546875" style="1" customWidth="1"/>
    <col min="23" max="16384" width="8.85546875" style="1"/>
  </cols>
  <sheetData>
    <row r="1" spans="1:21" ht="15.75" thickBot="1" x14ac:dyDescent="0.3"/>
    <row r="2" spans="1:21" ht="15" customHeight="1" thickBot="1" x14ac:dyDescent="0.3">
      <c r="A2" s="174" t="s">
        <v>14</v>
      </c>
      <c r="B2" s="176" t="s">
        <v>15</v>
      </c>
      <c r="C2" s="176" t="s">
        <v>16</v>
      </c>
      <c r="D2" s="178" t="s">
        <v>17</v>
      </c>
      <c r="E2" s="180" t="s">
        <v>18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2"/>
      <c r="R2" s="178" t="s">
        <v>19</v>
      </c>
      <c r="S2" s="183" t="s">
        <v>20</v>
      </c>
      <c r="T2" s="5"/>
    </row>
    <row r="3" spans="1:21" ht="41.45" customHeight="1" thickBot="1" x14ac:dyDescent="0.3">
      <c r="A3" s="175"/>
      <c r="B3" s="177"/>
      <c r="C3" s="177"/>
      <c r="D3" s="179"/>
      <c r="E3" s="185" t="s">
        <v>21</v>
      </c>
      <c r="F3" s="186" t="s">
        <v>22</v>
      </c>
      <c r="G3" s="187" t="s">
        <v>23</v>
      </c>
      <c r="H3" s="188"/>
      <c r="I3" s="188"/>
      <c r="J3" s="188"/>
      <c r="K3" s="188"/>
      <c r="L3" s="188"/>
      <c r="M3" s="188"/>
      <c r="N3" s="188"/>
      <c r="O3" s="188"/>
      <c r="P3" s="188"/>
      <c r="Q3" s="189"/>
      <c r="R3" s="179"/>
      <c r="S3" s="184"/>
      <c r="T3" s="5"/>
    </row>
    <row r="4" spans="1:21" ht="41.45" customHeight="1" thickBot="1" x14ac:dyDescent="0.3">
      <c r="A4" s="175"/>
      <c r="B4" s="177"/>
      <c r="C4" s="177"/>
      <c r="D4" s="179"/>
      <c r="E4" s="177"/>
      <c r="F4" s="179"/>
      <c r="G4" s="186" t="s">
        <v>24</v>
      </c>
      <c r="H4" s="190"/>
      <c r="I4" s="190"/>
      <c r="J4" s="191"/>
      <c r="K4" s="187" t="s">
        <v>25</v>
      </c>
      <c r="L4" s="189"/>
      <c r="M4" s="187" t="s">
        <v>26</v>
      </c>
      <c r="N4" s="188"/>
      <c r="O4" s="188"/>
      <c r="P4" s="188"/>
      <c r="Q4" s="189"/>
      <c r="R4" s="179"/>
      <c r="S4" s="184"/>
      <c r="T4" s="5"/>
    </row>
    <row r="5" spans="1:21" ht="55.15" customHeight="1" thickBot="1" x14ac:dyDescent="0.3">
      <c r="A5" s="175"/>
      <c r="B5" s="177"/>
      <c r="C5" s="177"/>
      <c r="D5" s="179"/>
      <c r="E5" s="177"/>
      <c r="F5" s="179"/>
      <c r="G5" s="2" t="s">
        <v>27</v>
      </c>
      <c r="H5" s="3" t="s">
        <v>28</v>
      </c>
      <c r="I5" s="4" t="s">
        <v>29</v>
      </c>
      <c r="J5" s="8" t="s">
        <v>39</v>
      </c>
      <c r="K5" s="7" t="s">
        <v>30</v>
      </c>
      <c r="L5" s="6" t="s">
        <v>31</v>
      </c>
      <c r="M5" s="6" t="s">
        <v>32</v>
      </c>
      <c r="N5" s="6" t="s">
        <v>33</v>
      </c>
      <c r="O5" s="6" t="s">
        <v>34</v>
      </c>
      <c r="P5" s="6" t="s">
        <v>35</v>
      </c>
      <c r="Q5" s="6" t="s">
        <v>36</v>
      </c>
      <c r="R5" s="179"/>
      <c r="S5" s="184"/>
      <c r="T5" s="5"/>
    </row>
    <row r="6" spans="1:21" ht="17.45" customHeight="1" thickBot="1" x14ac:dyDescent="0.3">
      <c r="A6" s="9">
        <v>1</v>
      </c>
      <c r="B6" s="10">
        <v>2</v>
      </c>
      <c r="C6" s="11">
        <v>3</v>
      </c>
      <c r="D6" s="11">
        <v>4</v>
      </c>
      <c r="E6" s="11">
        <v>5</v>
      </c>
      <c r="F6" s="11">
        <v>6</v>
      </c>
      <c r="G6" s="10">
        <v>7</v>
      </c>
      <c r="H6" s="10">
        <v>8</v>
      </c>
      <c r="I6" s="11">
        <v>9</v>
      </c>
      <c r="J6" s="11">
        <v>10</v>
      </c>
      <c r="K6" s="11">
        <v>11</v>
      </c>
      <c r="L6" s="11">
        <v>12</v>
      </c>
      <c r="M6" s="11">
        <v>13</v>
      </c>
      <c r="N6" s="11">
        <v>14</v>
      </c>
      <c r="O6" s="11">
        <v>15</v>
      </c>
      <c r="P6" s="10">
        <v>16</v>
      </c>
      <c r="Q6" s="10">
        <v>17</v>
      </c>
      <c r="R6" s="10">
        <v>18</v>
      </c>
      <c r="S6" s="97">
        <v>19</v>
      </c>
      <c r="T6" s="12"/>
    </row>
    <row r="7" spans="1:21" ht="15" customHeight="1" x14ac:dyDescent="0.25">
      <c r="A7" s="13">
        <f>IF(T7&gt;(Калькулятор!$B$5+2),"Скрыть",IF(T7=Калькулятор!$B$5+2,"Усього",Калькулятор!C4))</f>
        <v>0</v>
      </c>
      <c r="B7" s="21">
        <f ca="1">IF(T7&gt;(Калькулятор!$B$5+2),"",IF(T7=Калькулятор!$B$5+2,"Х",Калькулятор!D4))</f>
        <v>46272</v>
      </c>
      <c r="C7" s="15" t="s">
        <v>38</v>
      </c>
      <c r="D7" s="15">
        <f>IF(T7&gt;(Калькулятор!$B$5+1),"Скрыть",IF(T7=Калькулятор!$B$5+1,"!!!",-E7+J7))</f>
        <v>-100</v>
      </c>
      <c r="E7" s="82">
        <f>Калькулятор!B3</f>
        <v>100</v>
      </c>
      <c r="F7" s="15" t="s">
        <v>38</v>
      </c>
      <c r="G7" s="15">
        <f>IF(T7&gt;(Калькулятор!$B$5+2),"Скрыть",IF(T7=Калькулятор!$B$5+2,0,IF(T7&lt;=Калькулятор!$B$5,0,0)))</f>
        <v>0</v>
      </c>
      <c r="H7" s="15">
        <f>IF(T7&gt;(Калькулятор!$B$5+2),"Скрыть",IF(T7=Калькулятор!$B$5+2,0,IF(T7&lt;=Калькулятор!$B$5,0,0)))</f>
        <v>0</v>
      </c>
      <c r="I7" s="16">
        <f>IF(T7&gt;(Калькулятор!$B$5+2),"Скрыть",IF(T7=Калькулятор!$B$5+2,0,IF(T7&lt;=Калькулятор!$B$5,0,0)))</f>
        <v>0</v>
      </c>
      <c r="J7" s="15">
        <f>Калькулятор!H4</f>
        <v>0</v>
      </c>
      <c r="K7" s="17">
        <f>IF(T7&gt;(Калькулятор!$B$5+2),"",IF(T7=Калькулятор!$B$5+2,0,IF(T7&lt;=Калькулятор!$B$5,0,0)))</f>
        <v>0</v>
      </c>
      <c r="L7" s="15">
        <f>IF(T7&gt;(Калькулятор!$B$5+2),"",IF(T7=Калькулятор!$B$5+2,0,IF(T7&lt;=Калькулятор!$B$5,0,0)))</f>
        <v>0</v>
      </c>
      <c r="M7" s="15">
        <f>IF(T7&gt;(Калькулятор!$B$5+2),"",IF(T7=Калькулятор!$B$5+2,0,IF(T7&lt;=Калькулятор!$B$5,0,0)))</f>
        <v>0</v>
      </c>
      <c r="N7" s="15">
        <f>IF(T7&gt;(Калькулятор!$B$5+2),"",IF(T7=Калькулятор!$B$5+2,0,IF(T7&lt;=Калькулятор!$B$5,0,0)))</f>
        <v>0</v>
      </c>
      <c r="O7" s="15">
        <f>IF(T7&gt;(Калькулятор!$B$5+2),"",IF(T7=Калькулятор!$B$5+2,0,IF(T7&lt;=Калькулятор!$B$5,0,0)))</f>
        <v>0</v>
      </c>
      <c r="P7" s="15">
        <f>IF(T7&gt;(Калькулятор!$B$5+2),"",IF(T7=Калькулятор!$B$5+2,0,IF(T7&lt;=Калькулятор!$B$5,0,0)))</f>
        <v>0</v>
      </c>
      <c r="Q7" s="15">
        <f>IF(T7&gt;(Калькулятор!$B$5+2),"",IF(T7=Калькулятор!$B$5+2,0,IF(T7&lt;=Калькулятор!$B$5,0,0)))</f>
        <v>0</v>
      </c>
      <c r="R7" s="16" t="str">
        <f>IF(T7&gt;(Калькулятор!$B$5+2),"",IF(T7=Калькулятор!$B$5+2,"Ы","Х"))</f>
        <v>Х</v>
      </c>
      <c r="S7" s="23" t="str">
        <f>IF(T7&gt;(Калькулятор!$B$5+2),"",IF(T7=Калькулятор!$B$5+2,F7+E7+J7+H7,"Х"))</f>
        <v>Х</v>
      </c>
      <c r="T7" s="18">
        <v>1</v>
      </c>
      <c r="U7" s="19">
        <f>Калькулятор!E4</f>
        <v>-100</v>
      </c>
    </row>
    <row r="8" spans="1:21" ht="15" customHeight="1" x14ac:dyDescent="0.25">
      <c r="A8" s="20">
        <f>IF(T8&gt;(Калькулятор!$B$5+2),"",IF(T8=Калькулятор!$B$5+2,"Усього",Калькулятор!C5))</f>
        <v>1</v>
      </c>
      <c r="B8" s="21">
        <f ca="1">IF(T8&gt;(Калькулятор!$B$5+2),"",IF(T8=Калькулятор!$B$5+2,"Х",Калькулятор!D5))</f>
        <v>46286</v>
      </c>
      <c r="C8" s="22">
        <f ca="1">C9</f>
        <v>15</v>
      </c>
      <c r="D8" s="23">
        <f ca="1">IF(T8&gt;(Калькулятор!$B$5+2),"",IF(T8=Калькулятор!$B$5+2,SUM(D7),Калькулятор!J5))</f>
        <v>31.5</v>
      </c>
      <c r="E8" s="23">
        <f ca="1">IF(T8&gt;(Калькулятор!$B$5+2),"Скрыть",IF(T8=Калькулятор!$B$5+2,"Х",Калькулятор!G5))</f>
        <v>0</v>
      </c>
      <c r="F8" s="23">
        <f ca="1">IF(T8&gt;(Калькулятор!$B$5+1),"Скрыть",IF(T8=Калькулятор!$B$5+1,"Х",Калькулятор!H5))</f>
        <v>14.25</v>
      </c>
      <c r="G8" s="24">
        <f>IF(T8&gt;(Калькулятор!$B$5+2),"",IF(T8=Калькулятор!$B$5+2,0,IF(T8&lt;=Калькулятор!$B$5,0,0)))</f>
        <v>0</v>
      </c>
      <c r="H8" s="23">
        <f>IF($T$8&gt;(Калькулятор!$B$5+2),"",IF($T$8=Калькулятор!$B$5+2,SUM($H$7:H7),Калькулятор!F5))</f>
        <v>17.25</v>
      </c>
      <c r="I8" s="25">
        <f>IF(T8&gt;(Калькулятор!$B$5+2),"",IF(T8=Калькулятор!$B$5+2,0,IF(T8&lt;=Калькулятор!$B$5,0,0)))</f>
        <v>0</v>
      </c>
      <c r="J8" s="23">
        <f>IF(T8&gt;(Калькулятор!$B$5+2),"",IF(T8=Калькулятор!$B$5+2,SUM($J$7:J7),IF(T8&lt;=Калькулятор!$B$5,0,0)))</f>
        <v>0</v>
      </c>
      <c r="K8" s="26">
        <f>IF(T8&gt;(Калькулятор!$B$5+2),"",IF(T8=Калькулятор!$B$5+2,0,IF(T8&lt;=Калькулятор!$B$5,0,0)))</f>
        <v>0</v>
      </c>
      <c r="L8" s="24">
        <f>IF(T8&gt;(Калькулятор!$B$5+2),"",IF(T8=Калькулятор!$B$5+2,0,IF(T8&lt;=Калькулятор!$B$5,0,0)))</f>
        <v>0</v>
      </c>
      <c r="M8" s="24">
        <f>IF(T8&gt;(Калькулятор!$B$5+2),"",IF(T8=Калькулятор!$B$5+2,0,IF(T8&lt;=Калькулятор!$B$5,0,0)))</f>
        <v>0</v>
      </c>
      <c r="N8" s="24">
        <f>IF(T8&gt;(Калькулятор!$B$5+2),"",IF(T8=Калькулятор!$B$5+2,0,IF(T8&lt;=Калькулятор!$B$5,0,0)))</f>
        <v>0</v>
      </c>
      <c r="O8" s="24">
        <f>IF(T8&gt;(Калькулятор!$B$5+2),"",IF(T8=Калькулятор!$B$5+2,0,IF(T8&lt;=Калькулятор!$B$5,0,0)))</f>
        <v>0</v>
      </c>
      <c r="P8" s="24">
        <f>IF(T8&gt;(Калькулятор!$B$5+2),"",IF(T8=Калькулятор!$B$5+2,0,IF(T8&lt;=Калькулятор!$B$5,0,0)))</f>
        <v>0</v>
      </c>
      <c r="Q8" s="24">
        <f>IF(T8&gt;(Калькулятор!$B$5+2),"",IF(T8=Калькулятор!$B$5+2,0,IF(T8&lt;=Калькулятор!$B$5,0,0)))</f>
        <v>0</v>
      </c>
      <c r="R8" s="96" t="str">
        <f>IF(T8&gt;(Калькулятор!$B$5+2),"",IF(T8=Калькулятор!$B$5+2,XIRR($D$7:D7,$B$7:B7,50),"Х"))</f>
        <v>Х</v>
      </c>
      <c r="S8" s="23" t="str">
        <f>IF(T8&gt;(Калькулятор!$B$5+2),"",IF(T8=Калькулятор!$B$5+2,F8+E8+J8+H8,"Х"))</f>
        <v>Х</v>
      </c>
      <c r="T8" s="18">
        <v>2</v>
      </c>
      <c r="U8" s="19">
        <f>Калькулятор!E5</f>
        <v>-100</v>
      </c>
    </row>
    <row r="9" spans="1:21" ht="15.75" x14ac:dyDescent="0.25">
      <c r="A9" s="20">
        <f ca="1">IF(T9&gt;(Калькулятор!$B$5+2),"",IF(T9=Калькулятор!$B$5+2,"Усього",Калькулятор!C6))</f>
        <v>2</v>
      </c>
      <c r="B9" s="21">
        <f ca="1">IF(T9&gt;(Калькулятор!$B$5+2),"",IF(T9=Калькулятор!$B$5+2,"Х",Калькулятор!D6))</f>
        <v>46301</v>
      </c>
      <c r="C9" s="22">
        <f ca="1">IF(T9&gt;(Калькулятор!$B$5+2),"",IF(T9=Калькулятор!$B$5+2,SUM($C$8:C8),IFERROR(B9-B8,"")))</f>
        <v>15</v>
      </c>
      <c r="D9" s="23">
        <f ca="1">IF(T9&gt;(Калькулятор!$B$5+2),"",IF(T9=Калькулятор!$B$5+2,SUM($D$8:D8),Калькулятор!J6))</f>
        <v>14.25</v>
      </c>
      <c r="E9" s="23">
        <f ca="1">IF(T9&gt;(Калькулятор!$B$5+2),"",IF(T9=Калькулятор!$B$5+2,SUM(E8),Калькулятор!G6))</f>
        <v>0</v>
      </c>
      <c r="F9" s="23">
        <f ca="1">IF(T9&gt;(Калькулятор!$B$5+2),"",IF(T9=Калькулятор!$B$5+2,SUM($F$7:F8),Калькулятор!H6))</f>
        <v>14.25</v>
      </c>
      <c r="G9" s="24">
        <f>IF(T9&gt;(Калькулятор!$B$5+2),"",IF(T9=Калькулятор!$B$5+2,0,IF(T9&lt;=Калькулятор!$B$5,0,0)))</f>
        <v>0</v>
      </c>
      <c r="H9" s="23">
        <f ca="1">IF($T$8&gt;(Калькулятор!$B$5+2),"",IF($T$8=Калькулятор!$B$5+2,SUM($H$7:H8),Калькулятор!F6))/'Кредитний калькулятор'!$C$8</f>
        <v>0</v>
      </c>
      <c r="I9" s="25">
        <f>IF(T9&gt;(Калькулятор!$B$5+2),"",IF(T9=Калькулятор!$B$5+2,0,IF(T9&lt;=Калькулятор!$B$5,0,0)))</f>
        <v>0</v>
      </c>
      <c r="J9" s="23">
        <f>IF(T9&gt;(Калькулятор!$B$5+2),"",IF(T9=Калькулятор!$B$5+2,SUM($J$7:J8),IF(T9&lt;=Калькулятор!$B$5,0,0)))</f>
        <v>0</v>
      </c>
      <c r="K9" s="26">
        <f>IF(T9&gt;(Калькулятор!$B$5+2),"",IF(T9=Калькулятор!$B$5+2,0,IF(T9&lt;=Калькулятор!$B$5,0,0)))</f>
        <v>0</v>
      </c>
      <c r="L9" s="24">
        <f>IF(T9&gt;(Калькулятор!$B$5+2),"",IF(T9=Калькулятор!$B$5+2,0,IF(T9&lt;=Калькулятор!$B$5,0,0)))</f>
        <v>0</v>
      </c>
      <c r="M9" s="24">
        <f>IF(T9&gt;(Калькулятор!$B$5+2),"",IF(T9=Калькулятор!$B$5+2,0,IF(T9&lt;=Калькулятор!$B$5,0,0)))</f>
        <v>0</v>
      </c>
      <c r="N9" s="24">
        <f>IF(T9&gt;(Калькулятор!$B$5+2),"",IF(T9=Калькулятор!$B$5+2,0,IF(T9&lt;=Калькулятор!$B$5,0,0)))</f>
        <v>0</v>
      </c>
      <c r="O9" s="24">
        <f>IF(T9&gt;(Калькулятор!$B$5+2),"",IF(T9=Калькулятор!$B$5+2,0,IF(T9&lt;=Калькулятор!$B$5,0,0)))</f>
        <v>0</v>
      </c>
      <c r="P9" s="24">
        <f>IF(T9&gt;(Калькулятор!$B$5+2),"",IF(T9=Калькулятор!$B$5+2,0,IF(T9&lt;=Калькулятор!$B$5,0,0)))</f>
        <v>0</v>
      </c>
      <c r="Q9" s="24">
        <f>IF(T9&gt;(Калькулятор!$B$5+2),"",IF(T9=Калькулятор!$B$5+2,0,IF(T9&lt;=Калькулятор!$B$5,0,0)))</f>
        <v>0</v>
      </c>
      <c r="R9" s="96" t="str">
        <f>IF(T9&gt;(Калькулятор!$B$5+2),"",IF(T9=Калькулятор!$B$5+2,XIRR($D$7:D8,$B$7:B8,50),"Х"))</f>
        <v>Х</v>
      </c>
      <c r="S9" s="23" t="str">
        <f>IF(T9&gt;(Калькулятор!$B$5+2),"",IF(T9=Калькулятор!$B$5+2,F9+E9+J9+H9,"Х"))</f>
        <v>Х</v>
      </c>
      <c r="T9" s="18">
        <v>3</v>
      </c>
      <c r="U9" s="19">
        <f ca="1">Калькулятор!E6</f>
        <v>-100</v>
      </c>
    </row>
    <row r="10" spans="1:21" ht="15.75" x14ac:dyDescent="0.25">
      <c r="A10" s="20">
        <f ca="1">IF(T10&gt;(Калькулятор!$B$5+2),"",IF(T10=Калькулятор!$B$5+2,"Усього",Калькулятор!C7))</f>
        <v>3</v>
      </c>
      <c r="B10" s="21">
        <f ca="1">IF(T10&gt;(Калькулятор!$B$5+2),"",IF(T10=Калькулятор!$B$5+2,"Х",Калькулятор!D7))</f>
        <v>46316</v>
      </c>
      <c r="C10" s="22">
        <f ca="1">IF(T10&gt;(Калькулятор!$B$5+2),"",IF(T10=Калькулятор!$B$5+2,SUM($C$8:C9),IFERROR(B10-B9,"")))</f>
        <v>15</v>
      </c>
      <c r="D10" s="23">
        <f ca="1">IF(T10&gt;(Калькулятор!$B$5+2),"",IF(T10=Калькулятор!$B$5+2,SUM($D$7:D9),Калькулятор!J7))</f>
        <v>14.25</v>
      </c>
      <c r="E10" s="23">
        <f ca="1">IF(T10&gt;(Калькулятор!$B$5+2),"",IF(T10=Калькулятор!$B$5+2,SUM(E9),Калькулятор!G7))</f>
        <v>0</v>
      </c>
      <c r="F10" s="23">
        <f ca="1">IF(T10&gt;(Калькулятор!$B$5+2),"",IF(T10=Калькулятор!$B$5+2,SUM($F$7:F9),Калькулятор!H7))</f>
        <v>14.25</v>
      </c>
      <c r="G10" s="24">
        <f>IF(T10&gt;(Калькулятор!$B$5+2),"",IF(T10=Калькулятор!$B$5+2,0,IF(T10&lt;=Калькулятор!$B$5,0,0)))</f>
        <v>0</v>
      </c>
      <c r="H10" s="23">
        <f ca="1">IF($T$8&gt;(Калькулятор!$B$5+2),"",IF($T$8=Калькулятор!$B$5+2,SUM($H$7:H9),Калькулятор!F7))/'Кредитний калькулятор'!$C$8</f>
        <v>0</v>
      </c>
      <c r="I10" s="25">
        <f>IF(T10&gt;(Калькулятор!$B$5+2),"",IF(T10=Калькулятор!$B$5+2,0,IF(T10&lt;=Калькулятор!$B$5,0,0)))</f>
        <v>0</v>
      </c>
      <c r="J10" s="23">
        <f>IF(T10&gt;(Калькулятор!$B$5+2),"",IF(T10=Калькулятор!$B$5+2,SUM($J$7:J9),IF(T10&lt;=Калькулятор!$B$5,0,0)))</f>
        <v>0</v>
      </c>
      <c r="K10" s="26">
        <f>IF(T10&gt;(Калькулятор!$B$5+2),"",IF(T10=Калькулятор!$B$5+2,0,IF(T10&lt;=Калькулятор!$B$5,0,0)))</f>
        <v>0</v>
      </c>
      <c r="L10" s="24">
        <f>IF(T10&gt;(Калькулятор!$B$5+2),"",IF(T10=Калькулятор!$B$5+2,0,IF(T10&lt;=Калькулятор!$B$5,0,0)))</f>
        <v>0</v>
      </c>
      <c r="M10" s="24">
        <f>IF(T10&gt;(Калькулятор!$B$5+2),"",IF(T10=Калькулятор!$B$5+2,0,IF(T10&lt;=Калькулятор!$B$5,0,0)))</f>
        <v>0</v>
      </c>
      <c r="N10" s="24">
        <f>IF(T10&gt;(Калькулятор!$B$5+2),"",IF(T10=Калькулятор!$B$5+2,0,IF(T10&lt;=Калькулятор!$B$5,0,0)))</f>
        <v>0</v>
      </c>
      <c r="O10" s="24">
        <f>IF(T10&gt;(Калькулятор!$B$5+2),"",IF(T10=Калькулятор!$B$5+2,0,IF(T10&lt;=Калькулятор!$B$5,0,0)))</f>
        <v>0</v>
      </c>
      <c r="P10" s="24">
        <f>IF(T10&gt;(Калькулятор!$B$5+2),"",IF(T10=Калькулятор!$B$5+2,0,IF(T10&lt;=Калькулятор!$B$5,0,0)))</f>
        <v>0</v>
      </c>
      <c r="Q10" s="24">
        <f>IF(T10&gt;(Калькулятор!$B$5+2),"",IF(T10=Калькулятор!$B$5+2,0,IF(T10&lt;=Калькулятор!$B$5,0,0)))</f>
        <v>0</v>
      </c>
      <c r="R10" s="96" t="str">
        <f>IF(T10&gt;(Калькулятор!$B$5+2),"",IF(T10=Калькулятор!$B$5+2,XIRR($D$7:D9,$B$7:B9,50),"Х"))</f>
        <v>Х</v>
      </c>
      <c r="S10" s="23" t="str">
        <f>IF(T10&gt;(Калькулятор!$B$5+2),"",IF(T10=Калькулятор!$B$5+2,F10+E10+J10+H10,"Х"))</f>
        <v>Х</v>
      </c>
      <c r="T10" s="18">
        <v>4</v>
      </c>
      <c r="U10" s="19">
        <f ca="1">Калькулятор!E7</f>
        <v>-100</v>
      </c>
    </row>
    <row r="11" spans="1:21" ht="15.75" x14ac:dyDescent="0.25">
      <c r="A11" s="20">
        <f ca="1">IF(T11&gt;(Калькулятор!$B$5+2),"",IF(T11=Калькулятор!$B$5+2,"Усього",Калькулятор!C8))</f>
        <v>4</v>
      </c>
      <c r="B11" s="21">
        <f ca="1">IF(T11&gt;(Калькулятор!$B$5+2),"",IF(T11=Калькулятор!$B$5+2,"Х",Калькулятор!D8))</f>
        <v>46331</v>
      </c>
      <c r="C11" s="22">
        <f ca="1">IF(T11&gt;(Калькулятор!$B$5+2),"",IF(T11=Калькулятор!$B$5+2,SUM($C$8:C10),IFERROR(B11-B10,"")))</f>
        <v>15</v>
      </c>
      <c r="D11" s="23">
        <f ca="1">IF(T11&gt;(Калькулятор!$B$5+2),"",IF(T11=Калькулятор!$B$5+2,SUM($D$7:D10),Калькулятор!J8))</f>
        <v>14.25</v>
      </c>
      <c r="E11" s="23">
        <f ca="1">IF(T11&gt;(Калькулятор!$B$5+2),"",IF(T11=Калькулятор!$B$5+2,SUM(E10),Калькулятор!G8))</f>
        <v>0</v>
      </c>
      <c r="F11" s="23">
        <f ca="1">IF(T11&gt;(Калькулятор!$B$5+2),"",IF(T11=Калькулятор!$B$5+2,SUM($F$7:F10),Калькулятор!H8))</f>
        <v>14.25</v>
      </c>
      <c r="G11" s="24">
        <f>IF(T11&gt;(Калькулятор!$B$5+2),"",IF(T11=Калькулятор!$B$5+2,0,IF(T11&lt;=Калькулятор!$B$5,0,0)))</f>
        <v>0</v>
      </c>
      <c r="H11" s="23">
        <f ca="1">IF($T$8&gt;(Калькулятор!$B$5+2),"",IF($T$8=Калькулятор!$B$5+2,SUM($H$7:H10),Калькулятор!F8))/'Кредитний калькулятор'!$C$8</f>
        <v>0</v>
      </c>
      <c r="I11" s="25">
        <f>IF(T11&gt;(Калькулятор!$B$5+2),"",IF(T11=Калькулятор!$B$5+2,0,IF(T11&lt;=Калькулятор!$B$5,0,0)))</f>
        <v>0</v>
      </c>
      <c r="J11" s="23">
        <f>IF(T11&gt;(Калькулятор!$B$5+2),"",IF(T11=Калькулятор!$B$5+2,SUM($J$7:J10),IF(T11&lt;=Калькулятор!$B$5,0,0)))</f>
        <v>0</v>
      </c>
      <c r="K11" s="26">
        <f>IF(T11&gt;(Калькулятор!$B$5+2),"",IF(T11=Калькулятор!$B$5+2,0,IF(T11&lt;=Калькулятор!$B$5,0,0)))</f>
        <v>0</v>
      </c>
      <c r="L11" s="24">
        <f>IF(T11&gt;(Калькулятор!$B$5+2),"",IF(T11=Калькулятор!$B$5+2,0,IF(T11&lt;=Калькулятор!$B$5,0,0)))</f>
        <v>0</v>
      </c>
      <c r="M11" s="24">
        <f>IF(T11&gt;(Калькулятор!$B$5+2),"",IF(T11=Калькулятор!$B$5+2,0,IF(T11&lt;=Калькулятор!$B$5,0,0)))</f>
        <v>0</v>
      </c>
      <c r="N11" s="24">
        <f>IF(T11&gt;(Калькулятор!$B$5+2),"",IF(T11=Калькулятор!$B$5+2,0,IF(T11&lt;=Калькулятор!$B$5,0,0)))</f>
        <v>0</v>
      </c>
      <c r="O11" s="24">
        <f>IF(T11&gt;(Калькулятор!$B$5+2),"",IF(T11=Калькулятор!$B$5+2,0,IF(T11&lt;=Калькулятор!$B$5,0,0)))</f>
        <v>0</v>
      </c>
      <c r="P11" s="24">
        <f>IF(T11&gt;(Калькулятор!$B$5+2),"",IF(T11=Калькулятор!$B$5+2,0,IF(T11&lt;=Калькулятор!$B$5,0,0)))</f>
        <v>0</v>
      </c>
      <c r="Q11" s="24">
        <f>IF(T11&gt;(Калькулятор!$B$5+2),"",IF(T11=Калькулятор!$B$5+2,0,IF(T11&lt;=Калькулятор!$B$5,0,0)))</f>
        <v>0</v>
      </c>
      <c r="R11" s="96" t="str">
        <f>IF(T11&gt;(Калькулятор!$B$5+2),"",IF(T11=Калькулятор!$B$5+2,XIRR($D$7:D10,$B$7:B10,50),"Х"))</f>
        <v>Х</v>
      </c>
      <c r="S11" s="23" t="str">
        <f>IF(T11&gt;(Калькулятор!$B$5+2),"",IF(T11=Калькулятор!$B$5+2,F11+E11+J11+H11,"Х"))</f>
        <v>Х</v>
      </c>
      <c r="T11" s="18">
        <v>5</v>
      </c>
      <c r="U11" s="19">
        <f ca="1">Калькулятор!E8</f>
        <v>-100</v>
      </c>
    </row>
    <row r="12" spans="1:21" ht="15.75" x14ac:dyDescent="0.25">
      <c r="A12" s="20">
        <f ca="1">IF(T12&gt;(Калькулятор!$B$5+2),"",IF(T12=Калькулятор!$B$5+2,"Усього",Калькулятор!C9))</f>
        <v>5</v>
      </c>
      <c r="B12" s="21">
        <f ca="1">IF(T12&gt;(Калькулятор!$B$5+2),"",IF(T12=Калькулятор!$B$5+2,"Х",Калькулятор!D9))</f>
        <v>46346</v>
      </c>
      <c r="C12" s="22">
        <f ca="1">IF(T12&gt;(Калькулятор!$B$5+2),"",IF(T12=Калькулятор!$B$5+2,SUM($C$8:C11),IFERROR(B12-B11,"")))</f>
        <v>15</v>
      </c>
      <c r="D12" s="23">
        <f ca="1">IF(T12&gt;(Калькулятор!$B$5+2),"",IF(T12=Калькулятор!$B$5+2,SUM($D$7:D11),Калькулятор!J9))</f>
        <v>14.25</v>
      </c>
      <c r="E12" s="23">
        <f ca="1">IF(T12&gt;(Калькулятор!$B$5+2),"",IF(T12=Калькулятор!$B$5+2,SUM(E11),Калькулятор!G9))</f>
        <v>0</v>
      </c>
      <c r="F12" s="23">
        <f ca="1">IF(T12&gt;(Калькулятор!$B$5+2),"",IF(T12=Калькулятор!$B$5+2,SUM($F$7:F11),Калькулятор!H9))</f>
        <v>14.25</v>
      </c>
      <c r="G12" s="24">
        <f>IF(T12&gt;(Калькулятор!$B$5+2),"",IF(T12=Калькулятор!$B$5+2,0,IF(T12&lt;=Калькулятор!$B$5,0,0)))</f>
        <v>0</v>
      </c>
      <c r="H12" s="23">
        <f ca="1">IF($T$8&gt;(Калькулятор!$B$5+2),"",IF($T$8=Калькулятор!$B$5+2,SUM($H$7:H11),Калькулятор!F9))/'Кредитний калькулятор'!$C$8</f>
        <v>0</v>
      </c>
      <c r="I12" s="25">
        <f>IF(T12&gt;(Калькулятор!$B$5+2),"",IF(T12=Калькулятор!$B$5+2,0,IF(T12&lt;=Калькулятор!$B$5,0,0)))</f>
        <v>0</v>
      </c>
      <c r="J12" s="23">
        <f>IF(T12&gt;(Калькулятор!$B$5+2),"",IF(T12=Калькулятор!$B$5+2,SUM($J$7:J11),IF(T12&lt;=Калькулятор!$B$5,0,0)))</f>
        <v>0</v>
      </c>
      <c r="K12" s="26">
        <f>IF(T12&gt;(Калькулятор!$B$5+2),"",IF(T12=Калькулятор!$B$5+2,0,IF(T12&lt;=Калькулятор!$B$5,0,0)))</f>
        <v>0</v>
      </c>
      <c r="L12" s="24">
        <f>IF(T12&gt;(Калькулятор!$B$5+2),"",IF(T12=Калькулятор!$B$5+2,0,IF(T12&lt;=Калькулятор!$B$5,0,0)))</f>
        <v>0</v>
      </c>
      <c r="M12" s="24">
        <f>IF(T12&gt;(Калькулятор!$B$5+2),"",IF(T12=Калькулятор!$B$5+2,0,IF(T12&lt;=Калькулятор!$B$5,0,0)))</f>
        <v>0</v>
      </c>
      <c r="N12" s="24">
        <f>IF(T12&gt;(Калькулятор!$B$5+2),"",IF(T12=Калькулятор!$B$5+2,0,IF(T12&lt;=Калькулятор!$B$5,0,0)))</f>
        <v>0</v>
      </c>
      <c r="O12" s="24">
        <f>IF(T12&gt;(Калькулятор!$B$5+2),"",IF(T12=Калькулятор!$B$5+2,0,IF(T12&lt;=Калькулятор!$B$5,0,0)))</f>
        <v>0</v>
      </c>
      <c r="P12" s="24">
        <f>IF(T12&gt;(Калькулятор!$B$5+2),"",IF(T12=Калькулятор!$B$5+2,0,IF(T12&lt;=Калькулятор!$B$5,0,0)))</f>
        <v>0</v>
      </c>
      <c r="Q12" s="24">
        <f>IF(T12&gt;(Калькулятор!$B$5+2),"",IF(T12=Калькулятор!$B$5+2,0,IF(T12&lt;=Калькулятор!$B$5,0,0)))</f>
        <v>0</v>
      </c>
      <c r="R12" s="96" t="str">
        <f>IF(T12&gt;(Калькулятор!$B$5+2),"",IF(T12=Калькулятор!$B$5+2,XIRR($D$7:D11,$B$7:B11,50),"Х"))</f>
        <v>Х</v>
      </c>
      <c r="S12" s="23" t="str">
        <f>IF(T12&gt;(Калькулятор!$B$5+2),"",IF(T12=Калькулятор!$B$5+2,F12+E12+J12+H12,"Х"))</f>
        <v>Х</v>
      </c>
      <c r="T12" s="18">
        <v>6</v>
      </c>
      <c r="U12" s="19">
        <f ca="1">Калькулятор!E9</f>
        <v>-100</v>
      </c>
    </row>
    <row r="13" spans="1:21" ht="15.75" x14ac:dyDescent="0.25">
      <c r="A13" s="20">
        <f ca="1">IF(T13&gt;(Калькулятор!$B$5+2),"",IF(T13=Калькулятор!$B$5+2,"Усього",Калькулятор!C10))</f>
        <v>6</v>
      </c>
      <c r="B13" s="21">
        <f ca="1">IF(T13&gt;(Калькулятор!$B$5+2),"",IF(T13=Калькулятор!$B$5+2,"Х",Калькулятор!D10))</f>
        <v>46361</v>
      </c>
      <c r="C13" s="22">
        <f ca="1">IF(T13&gt;(Калькулятор!$B$5+2),"",IF(T13=Калькулятор!$B$5+2,SUM($C$8:C12),IFERROR(B13-B12,"")))</f>
        <v>15</v>
      </c>
      <c r="D13" s="23">
        <f ca="1">IF(T13&gt;(Калькулятор!$B$5+2),"",IF(T13=Калькулятор!$B$5+2,SUM($D$7:D12),Калькулятор!J10))</f>
        <v>14.25</v>
      </c>
      <c r="E13" s="23">
        <f ca="1">IF(T13&gt;(Калькулятор!$B$5+2),"",IF(T13=Калькулятор!$B$5+2,SUM(E12),Калькулятор!G10))</f>
        <v>0</v>
      </c>
      <c r="F13" s="23">
        <f ca="1">IF(T13&gt;(Калькулятор!$B$5+2),"",IF(T13=Калькулятор!$B$5+2,SUM($F$7:F12),Калькулятор!H10))</f>
        <v>14.25</v>
      </c>
      <c r="G13" s="24">
        <f>IF(T13&gt;(Калькулятор!$B$5+2),"",IF(T13=Калькулятор!$B$5+2,0,IF(T13&lt;=Калькулятор!$B$5,0,0)))</f>
        <v>0</v>
      </c>
      <c r="H13" s="23">
        <f ca="1">IF($T$8&gt;(Калькулятор!$B$5+2),"",IF($T$8=Калькулятор!$B$5+2,SUM($H$7:H12),Калькулятор!F10))/'Кредитний калькулятор'!$C$8</f>
        <v>0</v>
      </c>
      <c r="I13" s="25">
        <f>IF(T13&gt;(Калькулятор!$B$5+2),"",IF(T13=Калькулятор!$B$5+2,0,IF(T13&lt;=Калькулятор!$B$5,0,0)))</f>
        <v>0</v>
      </c>
      <c r="J13" s="23">
        <f>IF(T13&gt;(Калькулятор!$B$5+2),"",IF(T13=Калькулятор!$B$5+2,SUM($J$7:J12),IF(T13&lt;=Калькулятор!$B$5,0,0)))</f>
        <v>0</v>
      </c>
      <c r="K13" s="26">
        <f>IF(T13&gt;(Калькулятор!$B$5+2),"",IF(T13=Калькулятор!$B$5+2,0,IF(T13&lt;=Калькулятор!$B$5,0,0)))</f>
        <v>0</v>
      </c>
      <c r="L13" s="24">
        <f>IF(T13&gt;(Калькулятор!$B$5+2),"",IF(T13=Калькулятор!$B$5+2,0,IF(T13&lt;=Калькулятор!$B$5,0,0)))</f>
        <v>0</v>
      </c>
      <c r="M13" s="24">
        <f>IF(T13&gt;(Калькулятор!$B$5+2),"",IF(T13=Калькулятор!$B$5+2,0,IF(T13&lt;=Калькулятор!$B$5,0,0)))</f>
        <v>0</v>
      </c>
      <c r="N13" s="24">
        <f>IF(T13&gt;(Калькулятор!$B$5+2),"",IF(T13=Калькулятор!$B$5+2,0,IF(T13&lt;=Калькулятор!$B$5,0,0)))</f>
        <v>0</v>
      </c>
      <c r="O13" s="24">
        <f>IF(T13&gt;(Калькулятор!$B$5+2),"",IF(T13=Калькулятор!$B$5+2,0,IF(T13&lt;=Калькулятор!$B$5,0,0)))</f>
        <v>0</v>
      </c>
      <c r="P13" s="24">
        <f>IF(T13&gt;(Калькулятор!$B$5+2),"",IF(T13=Калькулятор!$B$5+2,0,IF(T13&lt;=Калькулятор!$B$5,0,0)))</f>
        <v>0</v>
      </c>
      <c r="Q13" s="24">
        <f>IF(T13&gt;(Калькулятор!$B$5+2),"",IF(T13=Калькулятор!$B$5+2,0,IF(T13&lt;=Калькулятор!$B$5,0,0)))</f>
        <v>0</v>
      </c>
      <c r="R13" s="96" t="str">
        <f>IF(T13&gt;(Калькулятор!$B$5+2),"",IF(T13=Калькулятор!$B$5+2,XIRR($D$7:D12,$B$7:B12,50),"Х"))</f>
        <v>Х</v>
      </c>
      <c r="S13" s="23" t="str">
        <f>IF(T13&gt;(Калькулятор!$B$5+2),"",IF(T13=Калькулятор!$B$5+2,F13+E13+J13+H13,"Х"))</f>
        <v>Х</v>
      </c>
      <c r="T13" s="18">
        <v>7</v>
      </c>
      <c r="U13" s="19">
        <f ca="1">Калькулятор!E10</f>
        <v>-100</v>
      </c>
    </row>
    <row r="14" spans="1:21" ht="15.75" x14ac:dyDescent="0.25">
      <c r="A14" s="20">
        <f ca="1">IF(T14&gt;(Калькулятор!$B$5+2),"",IF(T14=Калькулятор!$B$5+2,"Усього",Калькулятор!C11))</f>
        <v>7</v>
      </c>
      <c r="B14" s="21">
        <f ca="1">IF(T14&gt;(Калькулятор!$B$5+2),"",IF(T14=Калькулятор!$B$5+2,"Х",Калькулятор!D11))</f>
        <v>46376</v>
      </c>
      <c r="C14" s="22">
        <f ca="1">IF(T14&gt;(Калькулятор!$B$5+2),"",IF(T14=Калькулятор!$B$5+2,SUM($C$8:C13),IFERROR(B14-B13,"")))</f>
        <v>15</v>
      </c>
      <c r="D14" s="23">
        <f ca="1">IF(T14&gt;(Калькулятор!$B$5+2),"",IF(T14=Калькулятор!$B$5+2,SUM($D$7:D13),Калькулятор!J11))</f>
        <v>14.25</v>
      </c>
      <c r="E14" s="23">
        <f ca="1">IF(T14&gt;(Калькулятор!$B$5+2),"",IF(T14=Калькулятор!$B$5+2,SUM(E13),Калькулятор!G11))</f>
        <v>0</v>
      </c>
      <c r="F14" s="23">
        <f ca="1">IF(T14&gt;(Калькулятор!$B$5+2),"",IF(T14=Калькулятор!$B$5+2,SUM($F$7:F13),Калькулятор!H11))</f>
        <v>14.25</v>
      </c>
      <c r="G14" s="24">
        <f>IF(T14&gt;(Калькулятор!$B$5+2),"",IF(T14=Калькулятор!$B$5+2,0,IF(T14&lt;=Калькулятор!$B$5,0,0)))</f>
        <v>0</v>
      </c>
      <c r="H14" s="23">
        <f ca="1">IF($T$8&gt;(Калькулятор!$B$5+2),"",IF($T$8=Калькулятор!$B$5+2,SUM($H$7:H13),Калькулятор!F11))/'Кредитний калькулятор'!$C$8</f>
        <v>0</v>
      </c>
      <c r="I14" s="25">
        <f>IF(T14&gt;(Калькулятор!$B$5+2),"",IF(T14=Калькулятор!$B$5+2,0,IF(T14&lt;=Калькулятор!$B$5,0,0)))</f>
        <v>0</v>
      </c>
      <c r="J14" s="23">
        <f>IF(T14&gt;(Калькулятор!$B$5+2),"",IF(T14=Калькулятор!$B$5+2,SUM($J$7:J13),IF(T14&lt;=Калькулятор!$B$5,0,0)))</f>
        <v>0</v>
      </c>
      <c r="K14" s="26">
        <f>IF(T14&gt;(Калькулятор!$B$5+2),"",IF(T14=Калькулятор!$B$5+2,0,IF(T14&lt;=Калькулятор!$B$5,0,0)))</f>
        <v>0</v>
      </c>
      <c r="L14" s="24">
        <f>IF(T14&gt;(Калькулятор!$B$5+2),"",IF(T14=Калькулятор!$B$5+2,0,IF(T14&lt;=Калькулятор!$B$5,0,0)))</f>
        <v>0</v>
      </c>
      <c r="M14" s="24">
        <f>IF(T14&gt;(Калькулятор!$B$5+2),"",IF(T14=Калькулятор!$B$5+2,0,IF(T14&lt;=Калькулятор!$B$5,0,0)))</f>
        <v>0</v>
      </c>
      <c r="N14" s="24">
        <f>IF(T14&gt;(Калькулятор!$B$5+2),"",IF(T14=Калькулятор!$B$5+2,0,IF(T14&lt;=Калькулятор!$B$5,0,0)))</f>
        <v>0</v>
      </c>
      <c r="O14" s="24">
        <f>IF(T14&gt;(Калькулятор!$B$5+2),"",IF(T14=Калькулятор!$B$5+2,0,IF(T14&lt;=Калькулятор!$B$5,0,0)))</f>
        <v>0</v>
      </c>
      <c r="P14" s="24">
        <f>IF(T14&gt;(Калькулятор!$B$5+2),"",IF(T14=Калькулятор!$B$5+2,0,IF(T14&lt;=Калькулятор!$B$5,0,0)))</f>
        <v>0</v>
      </c>
      <c r="Q14" s="24">
        <f>IF(T14&gt;(Калькулятор!$B$5+2),"",IF(T14=Калькулятор!$B$5+2,0,IF(T14&lt;=Калькулятор!$B$5,0,0)))</f>
        <v>0</v>
      </c>
      <c r="R14" s="96" t="str">
        <f>IF(T14&gt;(Калькулятор!$B$5+2),"",IF(T14=Калькулятор!$B$5+2,XIRR($D$7:D13,$B$7:B13,50),"Х"))</f>
        <v>Х</v>
      </c>
      <c r="S14" s="23" t="str">
        <f>IF(T14&gt;(Калькулятор!$B$5+2),"",IF(T14=Калькулятор!$B$5+2,F14+E14+J14+H14,"Х"))</f>
        <v>Х</v>
      </c>
      <c r="T14" s="18">
        <v>8</v>
      </c>
      <c r="U14" s="19">
        <f ca="1">Калькулятор!E11</f>
        <v>-100</v>
      </c>
    </row>
    <row r="15" spans="1:21" ht="15.75" x14ac:dyDescent="0.25">
      <c r="A15" s="20">
        <f ca="1">IF(T15&gt;(Калькулятор!$B$5+2),"",IF(T15=Калькулятор!$B$5+2,"Усього",Калькулятор!C12))</f>
        <v>8</v>
      </c>
      <c r="B15" s="21">
        <f ca="1">IF(T15&gt;(Калькулятор!$B$5+2),"",IF(T15=Калькулятор!$B$5+2,"Х",Калькулятор!D12))</f>
        <v>46391</v>
      </c>
      <c r="C15" s="22">
        <f ca="1">IF(T15&gt;(Калькулятор!$B$5+2),"",IF(T15=Калькулятор!$B$5+2,SUM($C$8:C14),IFERROR(B15-B14,"")))</f>
        <v>15</v>
      </c>
      <c r="D15" s="23">
        <f ca="1">IF(T15&gt;(Калькулятор!$B$5+2),"",IF(T15=Калькулятор!$B$5+2,SUM($D$7:D14),Калькулятор!J12))</f>
        <v>14.25</v>
      </c>
      <c r="E15" s="23">
        <f ca="1">IF(T15&gt;(Калькулятор!$B$5+2),"",IF(T15=Калькулятор!$B$5+2,SUM(E14),Калькулятор!G12))</f>
        <v>0</v>
      </c>
      <c r="F15" s="23">
        <f ca="1">IF(T15&gt;(Калькулятор!$B$5+2),"",IF(T15=Калькулятор!$B$5+2,SUM($F$7:F14),Калькулятор!H12))</f>
        <v>14.25</v>
      </c>
      <c r="G15" s="24">
        <f>IF(T15&gt;(Калькулятор!$B$5+2),"",IF(T15=Калькулятор!$B$5+2,0,IF(T15&lt;=Калькулятор!$B$5,0,0)))</f>
        <v>0</v>
      </c>
      <c r="H15" s="23">
        <f ca="1">IF($T$8&gt;(Калькулятор!$B$5+2),"",IF($T$8=Калькулятор!$B$5+2,SUM($H$7:H14),Калькулятор!F12))/'Кредитний калькулятор'!$C$8</f>
        <v>0</v>
      </c>
      <c r="I15" s="25">
        <f>IF(T15&gt;(Калькулятор!$B$5+2),"",IF(T15=Калькулятор!$B$5+2,0,IF(T15&lt;=Калькулятор!$B$5,0,0)))</f>
        <v>0</v>
      </c>
      <c r="J15" s="23">
        <f>IF(T15&gt;(Калькулятор!$B$5+2),"",IF(T15=Калькулятор!$B$5+2,SUM($J$7:J14),IF(T15&lt;=Калькулятор!$B$5,0,0)))</f>
        <v>0</v>
      </c>
      <c r="K15" s="26">
        <f>IF(T15&gt;(Калькулятор!$B$5+2),"",IF(T15=Калькулятор!$B$5+2,0,IF(T15&lt;=Калькулятор!$B$5,0,0)))</f>
        <v>0</v>
      </c>
      <c r="L15" s="24">
        <f>IF(T15&gt;(Калькулятор!$B$5+2),"",IF(T15=Калькулятор!$B$5+2,0,IF(T15&lt;=Калькулятор!$B$5,0,0)))</f>
        <v>0</v>
      </c>
      <c r="M15" s="24">
        <f>IF(T15&gt;(Калькулятор!$B$5+2),"",IF(T15=Калькулятор!$B$5+2,0,IF(T15&lt;=Калькулятор!$B$5,0,0)))</f>
        <v>0</v>
      </c>
      <c r="N15" s="24">
        <f>IF(T15&gt;(Калькулятор!$B$5+2),"",IF(T15=Калькулятор!$B$5+2,0,IF(T15&lt;=Калькулятор!$B$5,0,0)))</f>
        <v>0</v>
      </c>
      <c r="O15" s="24">
        <f>IF(T15&gt;(Калькулятор!$B$5+2),"",IF(T15=Калькулятор!$B$5+2,0,IF(T15&lt;=Калькулятор!$B$5,0,0)))</f>
        <v>0</v>
      </c>
      <c r="P15" s="24">
        <f>IF(T15&gt;(Калькулятор!$B$5+2),"",IF(T15=Калькулятор!$B$5+2,0,IF(T15&lt;=Калькулятор!$B$5,0,0)))</f>
        <v>0</v>
      </c>
      <c r="Q15" s="24">
        <f>IF(T15&gt;(Калькулятор!$B$5+2),"",IF(T15=Калькулятор!$B$5+2,0,IF(T15&lt;=Калькулятор!$B$5,0,0)))</f>
        <v>0</v>
      </c>
      <c r="R15" s="96" t="str">
        <f>IF(T15&gt;(Калькулятор!$B$5+2),"",IF(T15=Калькулятор!$B$5+2,XIRR($D$7:D14,$B$7:B14,50),"Х"))</f>
        <v>Х</v>
      </c>
      <c r="S15" s="23" t="str">
        <f>IF(T15&gt;(Калькулятор!$B$5+2),"",IF(T15=Калькулятор!$B$5+2,F15+E15+J15+H15,"Х"))</f>
        <v>Х</v>
      </c>
      <c r="T15" s="18">
        <v>9</v>
      </c>
      <c r="U15" s="19">
        <f ca="1">Калькулятор!E12</f>
        <v>-100</v>
      </c>
    </row>
    <row r="16" spans="1:21" ht="15.75" x14ac:dyDescent="0.25">
      <c r="A16" s="20">
        <f ca="1">IF(T16&gt;(Калькулятор!$B$5+2),"",IF(T16=Калькулятор!$B$5+2,"Усього",Калькулятор!C13))</f>
        <v>9</v>
      </c>
      <c r="B16" s="21">
        <f ca="1">IF(T16&gt;(Калькулятор!$B$5+2),"",IF(T16=Калькулятор!$B$5+2,"Х",Калькулятор!D13))</f>
        <v>46406</v>
      </c>
      <c r="C16" s="22">
        <f ca="1">IF(T16&gt;(Калькулятор!$B$5+2),"",IF(T16=Калькулятор!$B$5+2,SUM($C$8:C15),IFERROR(B16-B15,"")))</f>
        <v>15</v>
      </c>
      <c r="D16" s="23">
        <f ca="1">IF(T16&gt;(Калькулятор!$B$5+2),"",IF(T16=Калькулятор!$B$5+2,SUM($D$7:D15),Калькулятор!J13))</f>
        <v>14.25</v>
      </c>
      <c r="E16" s="23">
        <f ca="1">IF(T16&gt;(Калькулятор!$B$5+2),"",IF(T16=Калькулятор!$B$5+2,SUM(E15),Калькулятор!G13))</f>
        <v>0</v>
      </c>
      <c r="F16" s="23">
        <f ca="1">IF(T16&gt;(Калькулятор!$B$5+2),"",IF(T16=Калькулятор!$B$5+2,SUM($F$7:F15),Калькулятор!H13))</f>
        <v>14.25</v>
      </c>
      <c r="G16" s="24">
        <f>IF(T16&gt;(Калькулятор!$B$5+2),"",IF(T16=Калькулятор!$B$5+2,0,IF(T16&lt;=Калькулятор!$B$5,0,0)))</f>
        <v>0</v>
      </c>
      <c r="H16" s="23">
        <f ca="1">IF($T$8&gt;(Калькулятор!$B$5+2),"",IF($T$8=Калькулятор!$B$5+2,SUM($H$7:H15),Калькулятор!F13))/'Кредитний калькулятор'!$C$8</f>
        <v>0</v>
      </c>
      <c r="I16" s="25">
        <f>IF(T16&gt;(Калькулятор!$B$5+2),"",IF(T16=Калькулятор!$B$5+2,0,IF(T16&lt;=Калькулятор!$B$5,0,0)))</f>
        <v>0</v>
      </c>
      <c r="J16" s="23">
        <f>IF(T16&gt;(Калькулятор!$B$5+2),"",IF(T16=Калькулятор!$B$5+2,SUM($J$7:J15),IF(T16&lt;=Калькулятор!$B$5,0,0)))</f>
        <v>0</v>
      </c>
      <c r="K16" s="26">
        <f>IF(T16&gt;(Калькулятор!$B$5+2),"",IF(T16=Калькулятор!$B$5+2,0,IF(T16&lt;=Калькулятор!$B$5,0,0)))</f>
        <v>0</v>
      </c>
      <c r="L16" s="24">
        <f>IF(T16&gt;(Калькулятор!$B$5+2),"",IF(T16=Калькулятор!$B$5+2,0,IF(T16&lt;=Калькулятор!$B$5,0,0)))</f>
        <v>0</v>
      </c>
      <c r="M16" s="24">
        <f>IF(T16&gt;(Калькулятор!$B$5+2),"",IF(T16=Калькулятор!$B$5+2,0,IF(T16&lt;=Калькулятор!$B$5,0,0)))</f>
        <v>0</v>
      </c>
      <c r="N16" s="24">
        <f>IF(T16&gt;(Калькулятор!$B$5+2),"",IF(T16=Калькулятор!$B$5+2,0,IF(T16&lt;=Калькулятор!$B$5,0,0)))</f>
        <v>0</v>
      </c>
      <c r="O16" s="24">
        <f>IF(T16&gt;(Калькулятор!$B$5+2),"",IF(T16=Калькулятор!$B$5+2,0,IF(T16&lt;=Калькулятор!$B$5,0,0)))</f>
        <v>0</v>
      </c>
      <c r="P16" s="24">
        <f>IF(T16&gt;(Калькулятор!$B$5+2),"",IF(T16=Калькулятор!$B$5+2,0,IF(T16&lt;=Калькулятор!$B$5,0,0)))</f>
        <v>0</v>
      </c>
      <c r="Q16" s="24">
        <f>IF(T16&gt;(Калькулятор!$B$5+2),"",IF(T16=Калькулятор!$B$5+2,0,IF(T16&lt;=Калькулятор!$B$5,0,0)))</f>
        <v>0</v>
      </c>
      <c r="R16" s="96" t="str">
        <f>IF(T16&gt;(Калькулятор!$B$5+2),"",IF(T16=Калькулятор!$B$5+2,XIRR($D$7:D15,$B$7:B15,50),"Х"))</f>
        <v>Х</v>
      </c>
      <c r="S16" s="23" t="str">
        <f>IF(T16&gt;(Калькулятор!$B$5+2),"",IF(T16=Калькулятор!$B$5+2,F16+E16+J16+H16,"Х"))</f>
        <v>Х</v>
      </c>
      <c r="T16" s="18">
        <v>10</v>
      </c>
      <c r="U16" s="19">
        <f ca="1">Калькулятор!E13</f>
        <v>-100</v>
      </c>
    </row>
    <row r="17" spans="1:21" ht="15.75" x14ac:dyDescent="0.25">
      <c r="A17" s="20">
        <f ca="1">IF(T17&gt;(Калькулятор!$B$5+2),"",IF(T17=Калькулятор!$B$5+2,"Усього",Калькулятор!C14))</f>
        <v>10</v>
      </c>
      <c r="B17" s="21">
        <f ca="1">IF(T17&gt;(Калькулятор!$B$5+2),"",IF(T17=Калькулятор!$B$5+2,"Х",Калькулятор!D14))</f>
        <v>46421</v>
      </c>
      <c r="C17" s="22">
        <f ca="1">IF(T17&gt;(Калькулятор!$B$5+2),"",IF(T17=Калькулятор!$B$5+2,SUM($C$8:C16),IFERROR(B17-B16,"")))</f>
        <v>15</v>
      </c>
      <c r="D17" s="23">
        <f ca="1">IF(T17&gt;(Калькулятор!$B$5+2),"",IF(T17=Калькулятор!$B$5+2,SUM($D$7:D16),Калькулятор!J14))</f>
        <v>14.25</v>
      </c>
      <c r="E17" s="23">
        <f ca="1">IF(T17&gt;(Калькулятор!$B$5+2),"",IF(T17=Калькулятор!$B$5+2,SUM(E16),Калькулятор!G14))</f>
        <v>0</v>
      </c>
      <c r="F17" s="23">
        <f ca="1">IF(T17&gt;(Калькулятор!$B$5+2),"",IF(T17=Калькулятор!$B$5+2,SUM($F$7:F16),Калькулятор!H14))</f>
        <v>14.25</v>
      </c>
      <c r="G17" s="24">
        <f>IF(T17&gt;(Калькулятор!$B$5+2),"",IF(T17=Калькулятор!$B$5+2,0,IF(T17&lt;=Калькулятор!$B$5,0,0)))</f>
        <v>0</v>
      </c>
      <c r="H17" s="23">
        <f ca="1">IF($T$8&gt;(Калькулятор!$B$5+2),"",IF($T$8=Калькулятор!$B$5+2,SUM($H$7:H16),Калькулятор!F14))/'Кредитний калькулятор'!$C$8</f>
        <v>0</v>
      </c>
      <c r="I17" s="25">
        <f>IF(T17&gt;(Калькулятор!$B$5+2),"",IF(T17=Калькулятор!$B$5+2,0,IF(T17&lt;=Калькулятор!$B$5,0,0)))</f>
        <v>0</v>
      </c>
      <c r="J17" s="23">
        <f>IF(T17&gt;(Калькулятор!$B$5+2),"",IF(T17=Калькулятор!$B$5+2,SUM($J$7:J16),IF(T17&lt;=Калькулятор!$B$5,0,0)))</f>
        <v>0</v>
      </c>
      <c r="K17" s="26">
        <f>IF(T17&gt;(Калькулятор!$B$5+2),"",IF(T17=Калькулятор!$B$5+2,0,IF(T17&lt;=Калькулятор!$B$5,0,0)))</f>
        <v>0</v>
      </c>
      <c r="L17" s="24">
        <f>IF(T17&gt;(Калькулятор!$B$5+2),"",IF(T17=Калькулятор!$B$5+2,0,IF(T17&lt;=Калькулятор!$B$5,0,0)))</f>
        <v>0</v>
      </c>
      <c r="M17" s="24">
        <f>IF(T17&gt;(Калькулятор!$B$5+2),"",IF(T17=Калькулятор!$B$5+2,0,IF(T17&lt;=Калькулятор!$B$5,0,0)))</f>
        <v>0</v>
      </c>
      <c r="N17" s="24">
        <f>IF(T17&gt;(Калькулятор!$B$5+2),"",IF(T17=Калькулятор!$B$5+2,0,IF(T17&lt;=Калькулятор!$B$5,0,0)))</f>
        <v>0</v>
      </c>
      <c r="O17" s="24">
        <f>IF(T17&gt;(Калькулятор!$B$5+2),"",IF(T17=Калькулятор!$B$5+2,0,IF(T17&lt;=Калькулятор!$B$5,0,0)))</f>
        <v>0</v>
      </c>
      <c r="P17" s="24">
        <f>IF(T17&gt;(Калькулятор!$B$5+2),"",IF(T17=Калькулятор!$B$5+2,0,IF(T17&lt;=Калькулятор!$B$5,0,0)))</f>
        <v>0</v>
      </c>
      <c r="Q17" s="24">
        <f>IF(T17&gt;(Калькулятор!$B$5+2),"",IF(T17=Калькулятор!$B$5+2,0,IF(T17&lt;=Калькулятор!$B$5,0,0)))</f>
        <v>0</v>
      </c>
      <c r="R17" s="96" t="str">
        <f>IF(T17&gt;(Калькулятор!$B$5+2),"",IF(T17=Калькулятор!$B$5+2,XIRR($D$7:D16,$B$7:B16,50),"Х"))</f>
        <v>Х</v>
      </c>
      <c r="S17" s="23" t="str">
        <f>IF(T17&gt;(Калькулятор!$B$5+2),"",IF(T17=Калькулятор!$B$5+2,F17+E17+J17+H17,"Х"))</f>
        <v>Х</v>
      </c>
      <c r="T17" s="18">
        <v>11</v>
      </c>
      <c r="U17" s="19">
        <f ca="1">Калькулятор!E14</f>
        <v>-100</v>
      </c>
    </row>
    <row r="18" spans="1:21" ht="15.75" x14ac:dyDescent="0.25">
      <c r="A18" s="20">
        <f ca="1">IF(T18&gt;(Калькулятор!$B$5+2),"",IF(T18=Калькулятор!$B$5+2,"Усього",Калькулятор!C15))</f>
        <v>11</v>
      </c>
      <c r="B18" s="21">
        <f ca="1">IF(T18&gt;(Калькулятор!$B$5+2),"",IF(T18=Калькулятор!$B$5+2,"Х",Калькулятор!D15))</f>
        <v>46436</v>
      </c>
      <c r="C18" s="22">
        <f ca="1">IF(T18&gt;(Калькулятор!$B$5+2),"",IF(T18=Калькулятор!$B$5+2,SUM($C$8:C17),IFERROR(B18-B17,"")))</f>
        <v>15</v>
      </c>
      <c r="D18" s="23">
        <f ca="1">IF(T18&gt;(Калькулятор!$B$5+2),"",IF(T18=Калькулятор!$B$5+2,SUM($D$7:D17),Калькулятор!J15))</f>
        <v>14.25</v>
      </c>
      <c r="E18" s="23">
        <f ca="1">IF(T18&gt;(Калькулятор!$B$5+2),"",IF(T18=Калькулятор!$B$5+2,SUM(E17),Калькулятор!G15))</f>
        <v>0</v>
      </c>
      <c r="F18" s="23">
        <f ca="1">IF(T18&gt;(Калькулятор!$B$5+2),"",IF(T18=Калькулятор!$B$5+2,SUM($F$7:F17),Калькулятор!H15))</f>
        <v>14.25</v>
      </c>
      <c r="G18" s="24">
        <f>IF(T18&gt;(Калькулятор!$B$5+2),"",IF(T18=Калькулятор!$B$5+2,0,IF(T18&lt;=Калькулятор!$B$5,0,0)))</f>
        <v>0</v>
      </c>
      <c r="H18" s="23">
        <f ca="1">IF($T$8&gt;(Калькулятор!$B$5+2),"",IF($T$8=Калькулятор!$B$5+2,SUM($H$7:H17),Калькулятор!F15))/'Кредитний калькулятор'!$C$8</f>
        <v>0</v>
      </c>
      <c r="I18" s="25">
        <f>IF(T18&gt;(Калькулятор!$B$5+2),"",IF(T18=Калькулятор!$B$5+2,0,IF(T18&lt;=Калькулятор!$B$5,0,0)))</f>
        <v>0</v>
      </c>
      <c r="J18" s="23">
        <f>IF(T18&gt;(Калькулятор!$B$5+2),"",IF(T18=Калькулятор!$B$5+2,SUM($J$7:J17),IF(T18&lt;=Калькулятор!$B$5,0,0)))</f>
        <v>0</v>
      </c>
      <c r="K18" s="26">
        <f>IF(T18&gt;(Калькулятор!$B$5+2),"",IF(T18=Калькулятор!$B$5+2,0,IF(T18&lt;=Калькулятор!$B$5,0,0)))</f>
        <v>0</v>
      </c>
      <c r="L18" s="24">
        <f>IF(T18&gt;(Калькулятор!$B$5+2),"",IF(T18=Калькулятор!$B$5+2,0,IF(T18&lt;=Калькулятор!$B$5,0,0)))</f>
        <v>0</v>
      </c>
      <c r="M18" s="24">
        <f>IF(T18&gt;(Калькулятор!$B$5+2),"",IF(T18=Калькулятор!$B$5+2,0,IF(T18&lt;=Калькулятор!$B$5,0,0)))</f>
        <v>0</v>
      </c>
      <c r="N18" s="24">
        <f>IF(T18&gt;(Калькулятор!$B$5+2),"",IF(T18=Калькулятор!$B$5+2,0,IF(T18&lt;=Калькулятор!$B$5,0,0)))</f>
        <v>0</v>
      </c>
      <c r="O18" s="24">
        <f>IF(T18&gt;(Калькулятор!$B$5+2),"",IF(T18=Калькулятор!$B$5+2,0,IF(T18&lt;=Калькулятор!$B$5,0,0)))</f>
        <v>0</v>
      </c>
      <c r="P18" s="24">
        <f>IF(T18&gt;(Калькулятор!$B$5+2),"",IF(T18=Калькулятор!$B$5+2,0,IF(T18&lt;=Калькулятор!$B$5,0,0)))</f>
        <v>0</v>
      </c>
      <c r="Q18" s="24">
        <f>IF(T18&gt;(Калькулятор!$B$5+2),"",IF(T18=Калькулятор!$B$5+2,0,IF(T18&lt;=Калькулятор!$B$5,0,0)))</f>
        <v>0</v>
      </c>
      <c r="R18" s="96" t="str">
        <f>IF(T18&gt;(Калькулятор!$B$5+2),"",IF(T18=Калькулятор!$B$5+2,XIRR($D$7:D17,$B$7:B17,50),"Х"))</f>
        <v>Х</v>
      </c>
      <c r="S18" s="23" t="str">
        <f>IF(T18&gt;(Калькулятор!$B$5+2),"",IF(T18=Калькулятор!$B$5+2,F18+E18+J18+H18,"Х"))</f>
        <v>Х</v>
      </c>
      <c r="T18" s="18">
        <v>12</v>
      </c>
      <c r="U18" s="19">
        <f ca="1">Калькулятор!E15</f>
        <v>-100</v>
      </c>
    </row>
    <row r="19" spans="1:21" ht="15.75" x14ac:dyDescent="0.25">
      <c r="A19" s="20">
        <f ca="1">IF(T19&gt;(Калькулятор!$B$5+2),"",IF(T19=Калькулятор!$B$5+2,"Усього",Калькулятор!C16))</f>
        <v>12</v>
      </c>
      <c r="B19" s="21">
        <f ca="1">IF(T19&gt;(Калькулятор!$B$5+2),"",IF(T19=Калькулятор!$B$5+2,"Х",Калькулятор!D16))</f>
        <v>46451</v>
      </c>
      <c r="C19" s="22">
        <f ca="1">IF(T19&gt;(Калькулятор!$B$5+2),"",IF(T19=Калькулятор!$B$5+2,SUM($C$8:C18),IFERROR(B19-B18,"")))</f>
        <v>15</v>
      </c>
      <c r="D19" s="23">
        <f ca="1">IF(T19&gt;(Калькулятор!$B$5+2),"",IF(T19=Калькулятор!$B$5+2,SUM($D$7:D18),Калькулятор!J16))</f>
        <v>14.25</v>
      </c>
      <c r="E19" s="23">
        <f ca="1">IF(T19&gt;(Калькулятор!$B$5+2),"",IF(T19=Калькулятор!$B$5+2,SUM(E18),Калькулятор!G16))</f>
        <v>0</v>
      </c>
      <c r="F19" s="23">
        <f ca="1">IF(T19&gt;(Калькулятор!$B$5+2),"",IF(T19=Калькулятор!$B$5+2,SUM($F$7:F18),Калькулятор!H16))</f>
        <v>14.25</v>
      </c>
      <c r="G19" s="24">
        <f>IF(T19&gt;(Калькулятор!$B$5+2),"",IF(T19=Калькулятор!$B$5+2,0,IF(T19&lt;=Калькулятор!$B$5,0,0)))</f>
        <v>0</v>
      </c>
      <c r="H19" s="23">
        <f ca="1">IF($T$8&gt;(Калькулятор!$B$5+2),"",IF($T$8=Калькулятор!$B$5+2,SUM($H$7:H18),Калькулятор!F16))/'Кредитний калькулятор'!$C$8</f>
        <v>0</v>
      </c>
      <c r="I19" s="25">
        <f>IF(T19&gt;(Калькулятор!$B$5+2),"",IF(T19=Калькулятор!$B$5+2,0,IF(T19&lt;=Калькулятор!$B$5,0,0)))</f>
        <v>0</v>
      </c>
      <c r="J19" s="23">
        <f>IF(T19&gt;(Калькулятор!$B$5+2),"",IF(T19=Калькулятор!$B$5+2,SUM($J$7:J18),IF(T19&lt;=Калькулятор!$B$5,0,0)))</f>
        <v>0</v>
      </c>
      <c r="K19" s="26">
        <f>IF(T19&gt;(Калькулятор!$B$5+2),"",IF(T19=Калькулятор!$B$5+2,0,IF(T19&lt;=Калькулятор!$B$5,0,0)))</f>
        <v>0</v>
      </c>
      <c r="L19" s="24">
        <f>IF(T19&gt;(Калькулятор!$B$5+2),"",IF(T19=Калькулятор!$B$5+2,0,IF(T19&lt;=Калькулятор!$B$5,0,0)))</f>
        <v>0</v>
      </c>
      <c r="M19" s="24">
        <f>IF(T19&gt;(Калькулятор!$B$5+2),"",IF(T19=Калькулятор!$B$5+2,0,IF(T19&lt;=Калькулятор!$B$5,0,0)))</f>
        <v>0</v>
      </c>
      <c r="N19" s="24">
        <f>IF(T19&gt;(Калькулятор!$B$5+2),"",IF(T19=Калькулятор!$B$5+2,0,IF(T19&lt;=Калькулятор!$B$5,0,0)))</f>
        <v>0</v>
      </c>
      <c r="O19" s="24">
        <f>IF(T19&gt;(Калькулятор!$B$5+2),"",IF(T19=Калькулятор!$B$5+2,0,IF(T19&lt;=Калькулятор!$B$5,0,0)))</f>
        <v>0</v>
      </c>
      <c r="P19" s="24">
        <f>IF(T19&gt;(Калькулятор!$B$5+2),"",IF(T19=Калькулятор!$B$5+2,0,IF(T19&lt;=Калькулятор!$B$5,0,0)))</f>
        <v>0</v>
      </c>
      <c r="Q19" s="24">
        <f>IF(T19&gt;(Калькулятор!$B$5+2),"",IF(T19=Калькулятор!$B$5+2,0,IF(T19&lt;=Калькулятор!$B$5,0,0)))</f>
        <v>0</v>
      </c>
      <c r="R19" s="96" t="str">
        <f>IF(T19&gt;(Калькулятор!$B$5+2),"",IF(T19=Калькулятор!$B$5+2,XIRR($D$7:D18,$B$7:B18,50),"Х"))</f>
        <v>Х</v>
      </c>
      <c r="S19" s="23" t="str">
        <f>IF(T19&gt;(Калькулятор!$B$5+2),"",IF(T19=Калькулятор!$B$5+2,F19+E19+J19+H19,"Х"))</f>
        <v>Х</v>
      </c>
      <c r="T19" s="18">
        <v>13</v>
      </c>
      <c r="U19" s="19">
        <f ca="1">Калькулятор!E16</f>
        <v>-100</v>
      </c>
    </row>
    <row r="20" spans="1:21" ht="15.75" x14ac:dyDescent="0.25">
      <c r="A20" s="20">
        <f ca="1">IF(T20&gt;(Калькулятор!$B$5+2),"",IF(T20=Калькулятор!$B$5+2,"Усього",Калькулятор!C17))</f>
        <v>13</v>
      </c>
      <c r="B20" s="21">
        <f ca="1">IF(T20&gt;(Калькулятор!$B$5+2),"",IF(T20=Калькулятор!$B$5+2,"Х",Калькулятор!D17))</f>
        <v>46466</v>
      </c>
      <c r="C20" s="22">
        <f ca="1">IF(T20&gt;(Калькулятор!$B$5+2),"",IF(T20=Калькулятор!$B$5+2,SUM($C$8:C19),IFERROR(B20-B19,"")))</f>
        <v>15</v>
      </c>
      <c r="D20" s="23">
        <f ca="1">IF(T20&gt;(Калькулятор!$B$5+2),"",IF(T20=Калькулятор!$B$5+2,SUM($D$7:D19),Калькулятор!J17))</f>
        <v>14.25</v>
      </c>
      <c r="E20" s="23">
        <f ca="1">IF(T20&gt;(Калькулятор!$B$5+2),"",IF(T20=Калькулятор!$B$5+2,SUM(E19),Калькулятор!G17))</f>
        <v>0</v>
      </c>
      <c r="F20" s="23">
        <f ca="1">IF(T20&gt;(Калькулятор!$B$5+2),"",IF(T20=Калькулятор!$B$5+2,SUM($F$7:F19),Калькулятор!H17))</f>
        <v>14.25</v>
      </c>
      <c r="G20" s="24">
        <f>IF(T20&gt;(Калькулятор!$B$5+2),"",IF(T20=Калькулятор!$B$5+2,0,IF(T20&lt;=Калькулятор!$B$5,0,0)))</f>
        <v>0</v>
      </c>
      <c r="H20" s="23">
        <f ca="1">IF(T20&gt;(Калькулятор!$B$5+2),"",IF(T20=Калькулятор!$B$5+2,SUM($H$7:H19),Калькулятор!F17))</f>
        <v>0</v>
      </c>
      <c r="I20" s="25">
        <f>IF(T20&gt;(Калькулятор!$B$5+2),"",IF(T20=Калькулятор!$B$5+2,0,IF(T20&lt;=Калькулятор!$B$5,0,0)))</f>
        <v>0</v>
      </c>
      <c r="J20" s="23">
        <f>IF(T20&gt;(Калькулятор!$B$5+2),"",IF(T20=Калькулятор!$B$5+2,SUM($J$7:J19),IF(T20&lt;=Калькулятор!$B$5,0,0)))</f>
        <v>0</v>
      </c>
      <c r="K20" s="26">
        <f>IF(T20&gt;(Калькулятор!$B$5+2),"",IF(T20=Калькулятор!$B$5+2,0,IF(T20&lt;=Калькулятор!$B$5,0,0)))</f>
        <v>0</v>
      </c>
      <c r="L20" s="24">
        <f>IF(T20&gt;(Калькулятор!$B$5+2),"",IF(T20=Калькулятор!$B$5+2,0,IF(T20&lt;=Калькулятор!$B$5,0,0)))</f>
        <v>0</v>
      </c>
      <c r="M20" s="24">
        <f>IF(T20&gt;(Калькулятор!$B$5+2),"",IF(T20=Калькулятор!$B$5+2,0,IF(T20&lt;=Калькулятор!$B$5,0,0)))</f>
        <v>0</v>
      </c>
      <c r="N20" s="24">
        <f>IF(T20&gt;(Калькулятор!$B$5+2),"",IF(T20=Калькулятор!$B$5+2,0,IF(T20&lt;=Калькулятор!$B$5,0,0)))</f>
        <v>0</v>
      </c>
      <c r="O20" s="24">
        <f>IF(T20&gt;(Калькулятор!$B$5+2),"",IF(T20=Калькулятор!$B$5+2,0,IF(T20&lt;=Калькулятор!$B$5,0,0)))</f>
        <v>0</v>
      </c>
      <c r="P20" s="24">
        <f>IF(T20&gt;(Калькулятор!$B$5+2),"",IF(T20=Калькулятор!$B$5+2,0,IF(T20&lt;=Калькулятор!$B$5,0,0)))</f>
        <v>0</v>
      </c>
      <c r="Q20" s="24">
        <f>IF(T20&gt;(Калькулятор!$B$5+2),"",IF(T20=Калькулятор!$B$5+2,0,IF(T20&lt;=Калькулятор!$B$5,0,0)))</f>
        <v>0</v>
      </c>
      <c r="R20" s="96" t="str">
        <f>IF(T20&gt;(Калькулятор!$B$5+2),"",IF(T20=Калькулятор!$B$5+2,XIRR($D$7:D19,$B$7:B19,50),"Х"))</f>
        <v>Х</v>
      </c>
      <c r="S20" s="23" t="str">
        <f>IF(T20&gt;(Калькулятор!$B$5+2),"",IF(T20=Калькулятор!$B$5+2,F20+E20+J20+H20,"Х"))</f>
        <v>Х</v>
      </c>
      <c r="T20" s="18">
        <v>14</v>
      </c>
      <c r="U20" s="19">
        <f ca="1">Калькулятор!E17</f>
        <v>-100</v>
      </c>
    </row>
    <row r="21" spans="1:21" ht="15.75" x14ac:dyDescent="0.25">
      <c r="A21" s="20">
        <f ca="1">IF(T21&gt;(Калькулятор!$B$5+2),"",IF(T21=Калькулятор!$B$5+2,"Усього",Калькулятор!C18))</f>
        <v>14</v>
      </c>
      <c r="B21" s="21">
        <f ca="1">IF(T21&gt;(Калькулятор!$B$5+2),"",IF(T21=Калькулятор!$B$5+2,"Х",Калькулятор!D18))</f>
        <v>46481</v>
      </c>
      <c r="C21" s="22">
        <f ca="1">IF(T21&gt;(Калькулятор!$B$5+2),"",IF(T21=Калькулятор!$B$5+2,SUM($C$8:C20),IFERROR(B21-B20,"")))</f>
        <v>15</v>
      </c>
      <c r="D21" s="23">
        <f ca="1">IF(T21&gt;(Калькулятор!$B$5+2),"",IF(T21=Калькулятор!$B$5+2,SUM($D$7:D20),Калькулятор!J18))</f>
        <v>14.25</v>
      </c>
      <c r="E21" s="23">
        <f ca="1">IF(T21&gt;(Калькулятор!$B$5+2),"",IF(T21=Калькулятор!$B$5+2,SUM(E20),Калькулятор!G18))</f>
        <v>0</v>
      </c>
      <c r="F21" s="23">
        <f ca="1">IF(T21&gt;(Калькулятор!$B$5+2),"",IF(T21=Калькулятор!$B$5+2,SUM($F$7:F20),Калькулятор!H18))</f>
        <v>14.25</v>
      </c>
      <c r="G21" s="24">
        <f>IF(T21&gt;(Калькулятор!$B$5+2),"",IF(T21=Калькулятор!$B$5+2,0,IF(T21&lt;=Калькулятор!$B$5,0,0)))</f>
        <v>0</v>
      </c>
      <c r="H21" s="23">
        <f ca="1">IF(T21&gt;(Калькулятор!$B$5+2),"",IF(T21=Калькулятор!$B$5+2,SUM($H$7:H20),Калькулятор!F18))</f>
        <v>0</v>
      </c>
      <c r="I21" s="25">
        <f>IF(T21&gt;(Калькулятор!$B$5+2),"",IF(T21=Калькулятор!$B$5+2,0,IF(T21&lt;=Калькулятор!$B$5,0,0)))</f>
        <v>0</v>
      </c>
      <c r="J21" s="23">
        <f>IF(T21&gt;(Калькулятор!$B$5+2),"",IF(T21=Калькулятор!$B$5+2,SUM($J$7:J20),IF(T21&lt;=Калькулятор!$B$5,0,0)))</f>
        <v>0</v>
      </c>
      <c r="K21" s="26">
        <f>IF(T21&gt;(Калькулятор!$B$5+2),"",IF(T21=Калькулятор!$B$5+2,0,IF(T21&lt;=Калькулятор!$B$5,0,0)))</f>
        <v>0</v>
      </c>
      <c r="L21" s="24">
        <f>IF(T21&gt;(Калькулятор!$B$5+2),"",IF(T21=Калькулятор!$B$5+2,0,IF(T21&lt;=Калькулятор!$B$5,0,0)))</f>
        <v>0</v>
      </c>
      <c r="M21" s="24">
        <f>IF(T21&gt;(Калькулятор!$B$5+2),"",IF(T21=Калькулятор!$B$5+2,0,IF(T21&lt;=Калькулятор!$B$5,0,0)))</f>
        <v>0</v>
      </c>
      <c r="N21" s="24">
        <f>IF(T21&gt;(Калькулятор!$B$5+2),"",IF(T21=Калькулятор!$B$5+2,0,IF(T21&lt;=Калькулятор!$B$5,0,0)))</f>
        <v>0</v>
      </c>
      <c r="O21" s="24">
        <f>IF(T21&gt;(Калькулятор!$B$5+2),"",IF(T21=Калькулятор!$B$5+2,0,IF(T21&lt;=Калькулятор!$B$5,0,0)))</f>
        <v>0</v>
      </c>
      <c r="P21" s="24">
        <f>IF(T21&gt;(Калькулятор!$B$5+2),"",IF(T21=Калькулятор!$B$5+2,0,IF(T21&lt;=Калькулятор!$B$5,0,0)))</f>
        <v>0</v>
      </c>
      <c r="Q21" s="24">
        <f>IF(T21&gt;(Калькулятор!$B$5+2),"",IF(T21=Калькулятор!$B$5+2,0,IF(T21&lt;=Калькулятор!$B$5,0,0)))</f>
        <v>0</v>
      </c>
      <c r="R21" s="96" t="str">
        <f>IF(T21&gt;(Калькулятор!$B$5+2),"",IF(T21=Калькулятор!$B$5+2,XIRR($D$7:D20,$B$7:B20,50),"Х"))</f>
        <v>Х</v>
      </c>
      <c r="S21" s="23" t="str">
        <f>IF(T21&gt;(Калькулятор!$B$5+2),"",IF(T21=Калькулятор!$B$5+2,F21+E21+J21+H21,"Х"))</f>
        <v>Х</v>
      </c>
      <c r="T21" s="18">
        <v>15</v>
      </c>
      <c r="U21" s="19">
        <f ca="1">Калькулятор!E18</f>
        <v>-100</v>
      </c>
    </row>
    <row r="22" spans="1:21" ht="15.75" x14ac:dyDescent="0.25">
      <c r="A22" s="20">
        <f ca="1">IF(T22&gt;(Калькулятор!$B$5+2),"",IF(T22=Калькулятор!$B$5+2,"Усього",Калькулятор!C19))</f>
        <v>15</v>
      </c>
      <c r="B22" s="21">
        <f ca="1">IF(T22&gt;(Калькулятор!$B$5+2),"",IF(T22=Калькулятор!$B$5+2,"Х",Калькулятор!D19))</f>
        <v>46496</v>
      </c>
      <c r="C22" s="22">
        <f ca="1">IF(T22&gt;(Калькулятор!$B$5+2),"",IF(T22=Калькулятор!$B$5+2,SUM($C$8:C21),IFERROR(B22-B21,"")))</f>
        <v>15</v>
      </c>
      <c r="D22" s="23">
        <f ca="1">IF(T22&gt;(Калькулятор!$B$5+2),"",IF(T22=Калькулятор!$B$5+2,SUM($D$7:D21),Калькулятор!J19))</f>
        <v>14.25</v>
      </c>
      <c r="E22" s="23">
        <f ca="1">IF(T22&gt;(Калькулятор!$B$5+2),"",IF(T22=Калькулятор!$B$5+2,SUM(E21),Калькулятор!G19))</f>
        <v>0</v>
      </c>
      <c r="F22" s="23">
        <f ca="1">IF(T22&gt;(Калькулятор!$B$5+2),"",IF(T22=Калькулятор!$B$5+2,SUM($F$7:F21),Калькулятор!H19))</f>
        <v>14.25</v>
      </c>
      <c r="G22" s="24"/>
      <c r="H22" s="23">
        <f ca="1">IF(T22&gt;(Калькулятор!$B$5+2),"",IF(T22=Калькулятор!$B$5+2,SUM($H$7:H21),Калькулятор!F19))</f>
        <v>0</v>
      </c>
      <c r="I22" s="25">
        <f>IF(T22&gt;(Калькулятор!$B$5+2),"",IF(T22=Калькулятор!$B$5+2,0,IF(T22&lt;=Калькулятор!$B$5,0,0)))</f>
        <v>0</v>
      </c>
      <c r="J22" s="23">
        <f>IF(T22&gt;(Калькулятор!$B$5+2),"",IF(T22=Калькулятор!$B$5+2,SUM($J$7:J21),IF(T22&lt;=Калькулятор!$B$5,0,0)))</f>
        <v>0</v>
      </c>
      <c r="K22" s="26">
        <f>IF(T22&gt;(Калькулятор!$B$5+2),"",IF(T22=Калькулятор!$B$5+2,0,IF(T22&lt;=Калькулятор!$B$5,0,0)))</f>
        <v>0</v>
      </c>
      <c r="L22" s="24">
        <f>IF(T22&gt;(Калькулятор!$B$5+2),"",IF(T22=Калькулятор!$B$5+2,0,IF(T22&lt;=Калькулятор!$B$5,0,0)))</f>
        <v>0</v>
      </c>
      <c r="M22" s="24">
        <f>IF(T22&gt;(Калькулятор!$B$5+2),"",IF(T22=Калькулятор!$B$5+2,0,IF(T22&lt;=Калькулятор!$B$5,0,0)))</f>
        <v>0</v>
      </c>
      <c r="N22" s="24">
        <f>IF(T22&gt;(Калькулятор!$B$5+2),"",IF(T22=Калькулятор!$B$5+2,0,IF(T22&lt;=Калькулятор!$B$5,0,0)))</f>
        <v>0</v>
      </c>
      <c r="O22" s="24">
        <f>IF(T22&gt;(Калькулятор!$B$5+2),"",IF(T22=Калькулятор!$B$5+2,0,IF(T22&lt;=Калькулятор!$B$5,0,0)))</f>
        <v>0</v>
      </c>
      <c r="P22" s="24">
        <f>IF(T22&gt;(Калькулятор!$B$5+2),"",IF(T22=Калькулятор!$B$5+2,0,IF(T22&lt;=Калькулятор!$B$5,0,0)))</f>
        <v>0</v>
      </c>
      <c r="Q22" s="24">
        <f>IF(T22&gt;(Калькулятор!$B$5+2),"",IF(T22=Калькулятор!$B$5+2,0,IF(T22&lt;=Калькулятор!$B$5,0,0)))</f>
        <v>0</v>
      </c>
      <c r="R22" s="96" t="str">
        <f>IF(T22&gt;(Калькулятор!$B$5+2),"",IF(T22=Калькулятор!$B$5+2,XIRR($D$7:D21,$B$7:B21,50),"Х"))</f>
        <v>Х</v>
      </c>
      <c r="S22" s="23" t="str">
        <f>IF(T22&gt;(Калькулятор!$B$5+2),"",IF(T22=Калькулятор!$B$5+2,F22+E22+J22+H22,"Х"))</f>
        <v>Х</v>
      </c>
      <c r="T22" s="18">
        <v>16</v>
      </c>
      <c r="U22" s="19">
        <f ca="1">Калькулятор!E19</f>
        <v>-100</v>
      </c>
    </row>
    <row r="23" spans="1:21" ht="15.75" x14ac:dyDescent="0.25">
      <c r="A23" s="20">
        <f ca="1">IF(T23&gt;(Калькулятор!$B$5+2),"",IF(T23=Калькулятор!$B$5+2,"Усього",Калькулятор!C20))</f>
        <v>16</v>
      </c>
      <c r="B23" s="21">
        <f ca="1">IF(T23&gt;(Калькулятор!$B$5+2),"",IF(T23=Калькулятор!$B$5+2,"Х",Калькулятор!D20))</f>
        <v>46511</v>
      </c>
      <c r="C23" s="22">
        <f ca="1">IF(T23&gt;(Калькулятор!$B$5+2),"",IF(T23=Калькулятор!$B$5+2,SUM($C$8:C22),IFERROR(B23-B22,"")))</f>
        <v>15</v>
      </c>
      <c r="D23" s="23">
        <f ca="1">IF(T23&gt;(Калькулятор!$B$5+2),"",IF(T23=Калькулятор!$B$5+2,SUM($D$7:D22),Калькулятор!J20))</f>
        <v>14.25</v>
      </c>
      <c r="E23" s="23">
        <f ca="1">IF(T23&gt;(Калькулятор!$B$5+2),"",IF(T23=Калькулятор!$B$5+2,SUM(E22),Калькулятор!G20))</f>
        <v>0</v>
      </c>
      <c r="F23" s="23">
        <f ca="1">IF(T23&gt;(Калькулятор!$B$5+2),"",IF(T23=Калькулятор!$B$5+2,SUM($F$7:F22),Калькулятор!H20))</f>
        <v>14.25</v>
      </c>
      <c r="G23" s="24">
        <f>IF(T23&gt;(Калькулятор!$B$5+2),"",IF(T23=Калькулятор!$B$5+2,0,IF(T23&lt;=Калькулятор!$B$5,0,0)))</f>
        <v>0</v>
      </c>
      <c r="H23" s="23">
        <f ca="1">IF(T23&gt;(Калькулятор!$B$5+2),"",IF(T23=Калькулятор!$B$5+2,SUM($H$7:H22),Калькулятор!F20))</f>
        <v>0</v>
      </c>
      <c r="I23" s="25">
        <f>IF(T23&gt;(Калькулятор!$B$5+2),"",IF(T23=Калькулятор!$B$5+2,0,IF(T23&lt;=Калькулятор!$B$5,0,0)))</f>
        <v>0</v>
      </c>
      <c r="J23" s="23">
        <f>IF(T23&gt;(Калькулятор!$B$5+2),"",IF(T23=Калькулятор!$B$5+2,SUM($J$7:J22),IF(T23&lt;=Калькулятор!$B$5,0,0)))</f>
        <v>0</v>
      </c>
      <c r="K23" s="26">
        <f>IF(T23&gt;(Калькулятор!$B$5+2),"",IF(T23=Калькулятор!$B$5+2,0,IF(T23&lt;=Калькулятор!$B$5,0,0)))</f>
        <v>0</v>
      </c>
      <c r="L23" s="24">
        <f>IF(T23&gt;(Калькулятор!$B$5+2),"",IF(T23=Калькулятор!$B$5+2,0,IF(T23&lt;=Калькулятор!$B$5,0,0)))</f>
        <v>0</v>
      </c>
      <c r="M23" s="24">
        <f>IF(T23&gt;(Калькулятор!$B$5+2),"",IF(T23=Калькулятор!$B$5+2,0,IF(T23&lt;=Калькулятор!$B$5,0,0)))</f>
        <v>0</v>
      </c>
      <c r="N23" s="24">
        <f>IF(T23&gt;(Калькулятор!$B$5+2),"",IF(T23=Калькулятор!$B$5+2,0,IF(T23&lt;=Калькулятор!$B$5,0,0)))</f>
        <v>0</v>
      </c>
      <c r="O23" s="24">
        <f>IF(T23&gt;(Калькулятор!$B$5+2),"",IF(T23=Калькулятор!$B$5+2,0,IF(T23&lt;=Калькулятор!$B$5,0,0)))</f>
        <v>0</v>
      </c>
      <c r="P23" s="24">
        <f>IF(T23&gt;(Калькулятор!$B$5+2),"",IF(T23=Калькулятор!$B$5+2,0,IF(T23&lt;=Калькулятор!$B$5,0,0)))</f>
        <v>0</v>
      </c>
      <c r="Q23" s="24">
        <f>IF(T23&gt;(Калькулятор!$B$5+2),"",IF(T23=Калькулятор!$B$5+2,0,IF(T23&lt;=Калькулятор!$B$5,0,0)))</f>
        <v>0</v>
      </c>
      <c r="R23" s="96" t="str">
        <f>IF(T23&gt;(Калькулятор!$B$5+2),"",IF(T23=Калькулятор!$B$5+2,XIRR($D$7:D22,$B$7:B22,50),"Х"))</f>
        <v>Х</v>
      </c>
      <c r="S23" s="23" t="str">
        <f>IF(T23&gt;(Калькулятор!$B$5+2),"",IF(T23=Калькулятор!$B$5+2,F23+E23+J23+H23,"Х"))</f>
        <v>Х</v>
      </c>
      <c r="T23" s="18">
        <v>17</v>
      </c>
      <c r="U23" s="19">
        <f ca="1">Калькулятор!E20</f>
        <v>-100</v>
      </c>
    </row>
    <row r="24" spans="1:21" ht="15.75" x14ac:dyDescent="0.25">
      <c r="A24" s="20">
        <f ca="1">IF(T24&gt;(Калькулятор!$B$5+2),"",IF(T24=Калькулятор!$B$5+2,"Усього",Калькулятор!C21))</f>
        <v>17</v>
      </c>
      <c r="B24" s="21">
        <f ca="1">IF(T24&gt;(Калькулятор!$B$5+2),"",IF(T24=Калькулятор!$B$5+2,"Х",Калькулятор!D21))</f>
        <v>46526</v>
      </c>
      <c r="C24" s="22">
        <f ca="1">IF(T24&gt;(Калькулятор!$B$5+2),"",IF(T24=Калькулятор!$B$5+2,SUM($C$8:C23),IFERROR(B24-B23,"")))</f>
        <v>15</v>
      </c>
      <c r="D24" s="23">
        <f ca="1">IF(T24&gt;(Калькулятор!$B$5+2),"",IF(T24=Калькулятор!$B$5+2,SUM($D$7:D23),Калькулятор!J21))</f>
        <v>14.25</v>
      </c>
      <c r="E24" s="23">
        <f ca="1">IF(T24&gt;(Калькулятор!$B$5+2),"",IF(T24=Калькулятор!$B$5+2,SUM(E23),Калькулятор!G21))</f>
        <v>0</v>
      </c>
      <c r="F24" s="23">
        <f ca="1">IF(T24&gt;(Калькулятор!$B$5+2),"",IF(T24=Калькулятор!$B$5+2,SUM($F$7:F23),Калькулятор!H21))</f>
        <v>14.25</v>
      </c>
      <c r="G24" s="24">
        <f>IF(T24&gt;(Калькулятор!$B$5+2),"",IF(T24=Калькулятор!$B$5+2,0,IF(T24&lt;=Калькулятор!$B$5,0,0)))</f>
        <v>0</v>
      </c>
      <c r="H24" s="23">
        <f ca="1">IF(T24&gt;(Калькулятор!$B$5+2),"",IF(T24=Калькулятор!$B$5+2,SUM($H$7:H23),Калькулятор!F21))</f>
        <v>0</v>
      </c>
      <c r="I24" s="25">
        <f>IF(T24&gt;(Калькулятор!$B$5+2),"",IF(T24=Калькулятор!$B$5+2,0,IF(T24&lt;=Калькулятор!$B$5,0,0)))</f>
        <v>0</v>
      </c>
      <c r="J24" s="23">
        <f>IF(T24&gt;(Калькулятор!$B$5+2),"",IF(T24=Калькулятор!$B$5+2,SUM($J$7:J23),IF(T24&lt;=Калькулятор!$B$5,0,0)))</f>
        <v>0</v>
      </c>
      <c r="K24" s="26">
        <f>IF(T24&gt;(Калькулятор!$B$5+2),"",IF(T24=Калькулятор!$B$5+2,0,IF(T24&lt;=Калькулятор!$B$5,0,0)))</f>
        <v>0</v>
      </c>
      <c r="L24" s="24">
        <f>IF(T24&gt;(Калькулятор!$B$5+2),"",IF(T24=Калькулятор!$B$5+2,0,IF(T24&lt;=Калькулятор!$B$5,0,0)))</f>
        <v>0</v>
      </c>
      <c r="M24" s="24">
        <f>IF(T24&gt;(Калькулятор!$B$5+2),"",IF(T24=Калькулятор!$B$5+2,0,IF(T24&lt;=Калькулятор!$B$5,0,0)))</f>
        <v>0</v>
      </c>
      <c r="N24" s="24">
        <f>IF(T24&gt;(Калькулятор!$B$5+2),"",IF(T24=Калькулятор!$B$5+2,0,IF(T24&lt;=Калькулятор!$B$5,0,0)))</f>
        <v>0</v>
      </c>
      <c r="O24" s="24">
        <f>IF(T24&gt;(Калькулятор!$B$5+2),"",IF(T24=Калькулятор!$B$5+2,0,IF(T24&lt;=Калькулятор!$B$5,0,0)))</f>
        <v>0</v>
      </c>
      <c r="P24" s="24">
        <f>IF(T24&gt;(Калькулятор!$B$5+2),"",IF(T24=Калькулятор!$B$5+2,0,IF(T24&lt;=Калькулятор!$B$5,0,0)))</f>
        <v>0</v>
      </c>
      <c r="Q24" s="24">
        <f>IF(T24&gt;(Калькулятор!$B$5+2),"",IF(T24=Калькулятор!$B$5+2,0,IF(T24&lt;=Калькулятор!$B$5,0,0)))</f>
        <v>0</v>
      </c>
      <c r="R24" s="96" t="str">
        <f>IF(T24&gt;(Калькулятор!$B$5+2),"",IF(T24=Калькулятор!$B$5+2,XIRR($D$7:D23,$B$7:B23,50),"Х"))</f>
        <v>Х</v>
      </c>
      <c r="S24" s="23" t="str">
        <f>IF(T24&gt;(Калькулятор!$B$5+2),"",IF(T24=Калькулятор!$B$5+2,F24+E24+J24+H24,"Х"))</f>
        <v>Х</v>
      </c>
      <c r="T24" s="18">
        <v>18</v>
      </c>
      <c r="U24" s="19">
        <f ca="1">Калькулятор!E21</f>
        <v>-100</v>
      </c>
    </row>
    <row r="25" spans="1:21" ht="15.75" x14ac:dyDescent="0.25">
      <c r="A25" s="20">
        <f ca="1">IF(T25&gt;(Калькулятор!$B$5+2),"",IF(T25=Калькулятор!$B$5+2,"Усього",Калькулятор!C22))</f>
        <v>18</v>
      </c>
      <c r="B25" s="21">
        <f ca="1">IF(T25&gt;(Калькулятор!$B$5+2),"",IF(T25=Калькулятор!$B$5+2,"Х",Калькулятор!D22))</f>
        <v>46541</v>
      </c>
      <c r="C25" s="22">
        <f ca="1">IF(T25&gt;(Калькулятор!$B$5+2),"",IF(T25=Калькулятор!$B$5+2,SUM($C$8:C24),IFERROR(B25-B24,"")))</f>
        <v>15</v>
      </c>
      <c r="D25" s="23">
        <f ca="1">IF(T25&gt;(Калькулятор!$B$5+2),"",IF(T25=Калькулятор!$B$5+2,SUM($D$7:D24),Калькулятор!J22))</f>
        <v>14.25</v>
      </c>
      <c r="E25" s="23">
        <f ca="1">IF(T25&gt;(Калькулятор!$B$5+2),"",IF(T25=Калькулятор!$B$5+2,SUM(E24),Калькулятор!G22))</f>
        <v>0</v>
      </c>
      <c r="F25" s="23">
        <f ca="1">IF(T25&gt;(Калькулятор!$B$5+2),"",IF(T25=Калькулятор!$B$5+2,SUM($F$7:F24),Калькулятор!H22))</f>
        <v>14.25</v>
      </c>
      <c r="G25" s="24">
        <f>IF(T25&gt;(Калькулятор!$B$5+2),"",IF(T25=Калькулятор!$B$5+2,0,IF(T25&lt;=Калькулятор!$B$5,0,0)))</f>
        <v>0</v>
      </c>
      <c r="H25" s="23">
        <f ca="1">IF(T25&gt;(Калькулятор!$B$5+2),"",IF(T25=Калькулятор!$B$5+2,SUM($H$7:H24),Калькулятор!F22))</f>
        <v>0</v>
      </c>
      <c r="I25" s="25">
        <f>IF(T25&gt;(Калькулятор!$B$5+2),"",IF(T25=Калькулятор!$B$5+2,0,IF(T25&lt;=Калькулятор!$B$5,0,0)))</f>
        <v>0</v>
      </c>
      <c r="J25" s="23">
        <f>IF(T25&gt;(Калькулятор!$B$5+2),"",IF(T25=Калькулятор!$B$5+2,SUM($J$7:J24),IF(T25&lt;=Калькулятор!$B$5,0,0)))</f>
        <v>0</v>
      </c>
      <c r="K25" s="26">
        <f>IF(T25&gt;(Калькулятор!$B$5+2),"",IF(T25=Калькулятор!$B$5+2,0,IF(T25&lt;=Калькулятор!$B$5,0,0)))</f>
        <v>0</v>
      </c>
      <c r="L25" s="24">
        <f>IF(T25&gt;(Калькулятор!$B$5+2),"",IF(T25=Калькулятор!$B$5+2,0,IF(T25&lt;=Калькулятор!$B$5,0,0)))</f>
        <v>0</v>
      </c>
      <c r="M25" s="24">
        <f>IF(T25&gt;(Калькулятор!$B$5+2),"",IF(T25=Калькулятор!$B$5+2,0,IF(T25&lt;=Калькулятор!$B$5,0,0)))</f>
        <v>0</v>
      </c>
      <c r="N25" s="24">
        <f>IF(T25&gt;(Калькулятор!$B$5+2),"",IF(T25=Калькулятор!$B$5+2,0,IF(T25&lt;=Калькулятор!$B$5,0,0)))</f>
        <v>0</v>
      </c>
      <c r="O25" s="24">
        <f>IF(T25&gt;(Калькулятор!$B$5+2),"",IF(T25=Калькулятор!$B$5+2,0,IF(T25&lt;=Калькулятор!$B$5,0,0)))</f>
        <v>0</v>
      </c>
      <c r="P25" s="24">
        <f>IF(T25&gt;(Калькулятор!$B$5+2),"",IF(T25=Калькулятор!$B$5+2,0,IF(T25&lt;=Калькулятор!$B$5,0,0)))</f>
        <v>0</v>
      </c>
      <c r="Q25" s="24">
        <f>IF(T25&gt;(Калькулятор!$B$5+2),"",IF(T25=Калькулятор!$B$5+2,0,IF(T25&lt;=Калькулятор!$B$5,0,0)))</f>
        <v>0</v>
      </c>
      <c r="R25" s="96" t="str">
        <f>IF(T25&gt;(Калькулятор!$B$5+2),"",IF(T25=Калькулятор!$B$5+2,XIRR($D$7:D24,$B$7:B24,50),"Х"))</f>
        <v>Х</v>
      </c>
      <c r="S25" s="23" t="str">
        <f>IF(T25&gt;(Калькулятор!$B$5+2),"",IF(T25=Калькулятор!$B$5+2,F25+E25+J25+H25,"Х"))</f>
        <v>Х</v>
      </c>
      <c r="T25" s="18">
        <v>19</v>
      </c>
      <c r="U25" s="19">
        <f ca="1">Калькулятор!E22</f>
        <v>-100</v>
      </c>
    </row>
    <row r="26" spans="1:21" ht="15.75" x14ac:dyDescent="0.25">
      <c r="A26" s="20">
        <f ca="1">IF(T26&gt;(Калькулятор!$B$5+2),"",IF(T26=Калькулятор!$B$5+2,"Усього",Калькулятор!C23))</f>
        <v>19</v>
      </c>
      <c r="B26" s="21">
        <f ca="1">IF(T26&gt;(Калькулятор!$B$5+2),"",IF(T26=Калькулятор!$B$5+2,"Х",Калькулятор!D23))</f>
        <v>46556</v>
      </c>
      <c r="C26" s="22">
        <f ca="1">IF(T26&gt;(Калькулятор!$B$5+2),"",IF(T26=Калькулятор!$B$5+2,SUM($C$8:C25),IFERROR(B26-B25,"")))</f>
        <v>15</v>
      </c>
      <c r="D26" s="23">
        <f ca="1">IF(T26&gt;(Калькулятор!$B$5+2),"",IF(T26=Калькулятор!$B$5+2,SUM($D$7:D25),Калькулятор!J23))</f>
        <v>14.25</v>
      </c>
      <c r="E26" s="23">
        <f ca="1">IF(T26&gt;(Калькулятор!$B$5+2),"",IF(T26=Калькулятор!$B$5+2,SUM(E25),Калькулятор!G23))</f>
        <v>0</v>
      </c>
      <c r="F26" s="23">
        <f ca="1">IF(T26&gt;(Калькулятор!$B$5+2),"",IF(T26=Калькулятор!$B$5+2,SUM($F$7:F25),Калькулятор!H23))</f>
        <v>14.25</v>
      </c>
      <c r="G26" s="24">
        <f>IF(T26&gt;(Калькулятор!$B$5+2),"",IF(T26=Калькулятор!$B$5+2,0,IF(T26&lt;=Калькулятор!$B$5,0,0)))</f>
        <v>0</v>
      </c>
      <c r="H26" s="23">
        <f ca="1">IF(T26&gt;(Калькулятор!$B$5+2),"",IF(T26=Калькулятор!$B$5+2,SUM($H$7:H25),Калькулятор!F23))</f>
        <v>0</v>
      </c>
      <c r="I26" s="25">
        <f>IF(T26&gt;(Калькулятор!$B$5+2),"",IF(T26=Калькулятор!$B$5+2,0,IF(T26&lt;=Калькулятор!$B$5,0,0)))</f>
        <v>0</v>
      </c>
      <c r="J26" s="23">
        <f>IF(T26&gt;(Калькулятор!$B$5+2),"",IF(T26=Калькулятор!$B$5+2,SUM($J$7:J25),IF(T26&lt;=Калькулятор!$B$5,0,0)))</f>
        <v>0</v>
      </c>
      <c r="K26" s="26">
        <f>IF(T26&gt;(Калькулятор!$B$5+2),"",IF(T26=Калькулятор!$B$5+2,0,IF(T26&lt;=Калькулятор!$B$5,0,0)))</f>
        <v>0</v>
      </c>
      <c r="L26" s="24">
        <f>IF(T26&gt;(Калькулятор!$B$5+2),"",IF(T26=Калькулятор!$B$5+2,0,IF(T26&lt;=Калькулятор!$B$5,0,0)))</f>
        <v>0</v>
      </c>
      <c r="M26" s="24">
        <f>IF(T26&gt;(Калькулятор!$B$5+2),"",IF(T26=Калькулятор!$B$5+2,0,IF(T26&lt;=Калькулятор!$B$5,0,0)))</f>
        <v>0</v>
      </c>
      <c r="N26" s="24">
        <f>IF(T26&gt;(Калькулятор!$B$5+2),"",IF(T26=Калькулятор!$B$5+2,0,IF(T26&lt;=Калькулятор!$B$5,0,0)))</f>
        <v>0</v>
      </c>
      <c r="O26" s="24">
        <f>IF(T26&gt;(Калькулятор!$B$5+2),"",IF(T26=Калькулятор!$B$5+2,0,IF(T26&lt;=Калькулятор!$B$5,0,0)))</f>
        <v>0</v>
      </c>
      <c r="P26" s="24">
        <f>IF(T26&gt;(Калькулятор!$B$5+2),"",IF(T26=Калькулятор!$B$5+2,0,IF(T26&lt;=Калькулятор!$B$5,0,0)))</f>
        <v>0</v>
      </c>
      <c r="Q26" s="24">
        <f>IF(T26&gt;(Калькулятор!$B$5+2),"",IF(T26=Калькулятор!$B$5+2,0,IF(T26&lt;=Калькулятор!$B$5,0,0)))</f>
        <v>0</v>
      </c>
      <c r="R26" s="96" t="str">
        <f>IF(T26&gt;(Калькулятор!$B$5+2),"",IF(T26=Калькулятор!$B$5+2,XIRR($D$7:D25,$B$7:B25,50),"Х"))</f>
        <v>Х</v>
      </c>
      <c r="S26" s="23" t="str">
        <f>IF(T26&gt;(Калькулятор!$B$5+2),"",IF(T26=Калькулятор!$B$5+2,F26+E26+J26+H26,"Х"))</f>
        <v>Х</v>
      </c>
      <c r="T26" s="18">
        <v>20</v>
      </c>
      <c r="U26" s="19">
        <f ca="1">Калькулятор!E23</f>
        <v>-100</v>
      </c>
    </row>
    <row r="27" spans="1:21" ht="15.75" x14ac:dyDescent="0.25">
      <c r="A27" s="20">
        <f ca="1">IF(T27&gt;(Калькулятор!$B$5+2),"",IF(T27=Калькулятор!$B$5+2,"Усього",Калькулятор!C24))</f>
        <v>20</v>
      </c>
      <c r="B27" s="21">
        <f ca="1">IF(T27&gt;(Калькулятор!$B$5+2),"",IF(T27=Калькулятор!$B$5+2,"Х",Калькулятор!D24))</f>
        <v>46571</v>
      </c>
      <c r="C27" s="22">
        <f ca="1">IF(T27&gt;(Калькулятор!$B$5+2),"",IF(T27=Калькулятор!$B$5+2,SUM($C$8:C26),IFERROR(B27-B26,"")))</f>
        <v>15</v>
      </c>
      <c r="D27" s="23">
        <f ca="1">IF(T27&gt;(Калькулятор!$B$5+2),"",IF(T27=Калькулятор!$B$5+2,SUM($D$8:D26),Калькулятор!J24))</f>
        <v>14.25</v>
      </c>
      <c r="E27" s="23">
        <f ca="1">IF(T27&gt;(Калькулятор!$B$5+2),"",IF(T27=Калькулятор!$B$5+2,SUM(E26),Калькулятор!G24))</f>
        <v>0</v>
      </c>
      <c r="F27" s="23">
        <f ca="1">IF(T27&gt;(Калькулятор!$B$5+2),"",IF(T27=Калькулятор!$B$5+2,SUM($F$7:F26),Калькулятор!H24))</f>
        <v>14.25</v>
      </c>
      <c r="G27" s="24">
        <f>IF(T27&gt;(Калькулятор!$B$5+2),"",IF(T27=Калькулятор!$B$5+2,0,IF(T27&lt;=Калькулятор!$B$5,0,0)))</f>
        <v>0</v>
      </c>
      <c r="H27" s="23">
        <f ca="1">IF(T27&gt;(Калькулятор!$B$5+2),"",IF(T27=Калькулятор!$B$5+2,SUM($H$7:H26),Калькулятор!F24))</f>
        <v>0</v>
      </c>
      <c r="I27" s="25">
        <f>IF(T27&gt;(Калькулятор!$B$5+2),"",IF(T27=Калькулятор!$B$5+2,0,IF(T27&lt;=Калькулятор!$B$5,0,0)))</f>
        <v>0</v>
      </c>
      <c r="J27" s="23">
        <f>IF(T27&gt;(Калькулятор!$B$5+2),"",IF(T27=Калькулятор!$B$5+2,SUM($J$7:J26),IF(T27&lt;=Калькулятор!$B$5,0,0)))</f>
        <v>0</v>
      </c>
      <c r="K27" s="26">
        <f>IF(T27&gt;(Калькулятор!$B$5+2),"",IF(T27=Калькулятор!$B$5+2,0,IF(T27&lt;=Калькулятор!$B$5,0,0)))</f>
        <v>0</v>
      </c>
      <c r="L27" s="24">
        <f>IF(T27&gt;(Калькулятор!$B$5+2),"",IF(T27=Калькулятор!$B$5+2,0,IF(T27&lt;=Калькулятор!$B$5,0,0)))</f>
        <v>0</v>
      </c>
      <c r="M27" s="24">
        <f>IF(T27&gt;(Калькулятор!$B$5+2),"",IF(T27=Калькулятор!$B$5+2,0,IF(T27&lt;=Калькулятор!$B$5,0,0)))</f>
        <v>0</v>
      </c>
      <c r="N27" s="24">
        <f>IF(T27&gt;(Калькулятор!$B$5+2),"",IF(T27=Калькулятор!$B$5+2,0,IF(T27&lt;=Калькулятор!$B$5,0,0)))</f>
        <v>0</v>
      </c>
      <c r="O27" s="24">
        <f>IF(T27&gt;(Калькулятор!$B$5+2),"",IF(T27=Калькулятор!$B$5+2,0,IF(T27&lt;=Калькулятор!$B$5,0,0)))</f>
        <v>0</v>
      </c>
      <c r="P27" s="24">
        <f>IF(T27&gt;(Калькулятор!$B$5+2),"",IF(T27=Калькулятор!$B$5+2,0,IF(T27&lt;=Калькулятор!$B$5,0,0)))</f>
        <v>0</v>
      </c>
      <c r="Q27" s="24">
        <f>IF(T27&gt;(Калькулятор!$B$5+2),"",IF(T27=Калькулятор!$B$5+2,0,IF(T27&lt;=Калькулятор!$B$5,0,0)))</f>
        <v>0</v>
      </c>
      <c r="R27" s="96" t="str">
        <f>IF(T27&gt;(Калькулятор!$B$5+2),"",IF(T27=Калькулятор!$B$5+2,XIRR($D$7:D26,$B$7:B26,50),"Х"))</f>
        <v>Х</v>
      </c>
      <c r="S27" s="23" t="str">
        <f>IF(T27&gt;(Калькулятор!$B$5+2),"",IF(T27=Калькулятор!$B$5+2,F27+E27+J27+H27,"Х"))</f>
        <v>Х</v>
      </c>
      <c r="T27" s="18">
        <v>21</v>
      </c>
      <c r="U27" s="19">
        <f ca="1">Калькулятор!E24</f>
        <v>-100</v>
      </c>
    </row>
    <row r="28" spans="1:21" ht="15.75" x14ac:dyDescent="0.25">
      <c r="A28" s="20">
        <f ca="1">IF(T28&gt;(Калькулятор!$B$5+2),"",IF(T28=Калькулятор!$B$5+2,"Усього",Калькулятор!C25))</f>
        <v>21</v>
      </c>
      <c r="B28" s="21">
        <f ca="1">IF(T28&gt;(Калькулятор!$B$5+2),"",IF(T28=Калькулятор!$B$5+2,"Х",Калькулятор!D25))</f>
        <v>46586</v>
      </c>
      <c r="C28" s="22">
        <f ca="1">IF(T28&gt;(Калькулятор!$B$5+2),"",IF(T28=Калькулятор!$B$5+2,SUM($C$8:C27),IFERROR(B28-B27,"")))</f>
        <v>15</v>
      </c>
      <c r="D28" s="23">
        <f ca="1">IF(T28&gt;(Калькулятор!$B$5+2),"",IF(T28=Калькулятор!$B$5+2,SUM($D$7:D27),Калькулятор!J25))</f>
        <v>14.25</v>
      </c>
      <c r="E28" s="23">
        <f ca="1">IF(T28&gt;(Калькулятор!$B$5+2),"",IF(T28=Калькулятор!$B$5+2,SUM(E27),Калькулятор!G25))</f>
        <v>0</v>
      </c>
      <c r="F28" s="23">
        <f ca="1">IF(T28&gt;(Калькулятор!$B$5+2),"",IF(T28=Калькулятор!$B$5+2,SUM($F$7:F27),Калькулятор!H25))</f>
        <v>14.25</v>
      </c>
      <c r="G28" s="24">
        <f>IF(T28&gt;(Калькулятор!$B$5+2),"",IF(T28=Калькулятор!$B$5+2,0,IF(T28&lt;=Калькулятор!$B$5,0,0)))</f>
        <v>0</v>
      </c>
      <c r="H28" s="23">
        <f ca="1">IF(T28&gt;(Калькулятор!$B$5+2),"",IF(T28=Калькулятор!$B$5+2,'Графік_Не внесено 1-й платіж'!D10СУММ($H$7:H27),Калькулятор!F25))</f>
        <v>0</v>
      </c>
      <c r="I28" s="25">
        <f>IF(T28&gt;(Калькулятор!$B$5+2),"",IF(T28=Калькулятор!$B$5+2,0,IF(T28&lt;=Калькулятор!$B$5,0,0)))</f>
        <v>0</v>
      </c>
      <c r="J28" s="23">
        <f>IF(T28&gt;(Калькулятор!$B$5+2),"",IF(T28=Калькулятор!$B$5+2,SUM($J$7:J27),IF(T28&lt;=Калькулятор!$B$5,0,0)))</f>
        <v>0</v>
      </c>
      <c r="K28" s="26">
        <f>IF(T28&gt;(Калькулятор!$B$5+2),"",IF(T28=Калькулятор!$B$5+2,0,IF(T28&lt;=Калькулятор!$B$5,0,0)))</f>
        <v>0</v>
      </c>
      <c r="L28" s="24">
        <f>IF(T28&gt;(Калькулятор!$B$5+2),"",IF(T28=Калькулятор!$B$5+2,0,IF(T28&lt;=Калькулятор!$B$5,0,0)))</f>
        <v>0</v>
      </c>
      <c r="M28" s="24">
        <f>IF(T28&gt;(Калькулятор!$B$5+2),"",IF(T28=Калькулятор!$B$5+2,0,IF(T28&lt;=Калькулятор!$B$5,0,0)))</f>
        <v>0</v>
      </c>
      <c r="N28" s="24">
        <f>IF(T28&gt;(Калькулятор!$B$5+2),"",IF(T28=Калькулятор!$B$5+2,0,IF(T28&lt;=Калькулятор!$B$5,0,0)))</f>
        <v>0</v>
      </c>
      <c r="O28" s="24">
        <f>IF(T28&gt;(Калькулятор!$B$5+2),"",IF(T28=Калькулятор!$B$5+2,0,IF(T28&lt;=Калькулятор!$B$5,0,0)))</f>
        <v>0</v>
      </c>
      <c r="P28" s="24">
        <f>IF(T28&gt;(Калькулятор!$B$5+2),"",IF(T28=Калькулятор!$B$5+2,0,IF(T28&lt;=Калькулятор!$B$5,0,0)))</f>
        <v>0</v>
      </c>
      <c r="Q28" s="24">
        <f>IF(T28&gt;(Калькулятор!$B$5+2),"",IF(T28=Калькулятор!$B$5+2,0,IF(T28&lt;=Калькулятор!$B$5,0,0)))</f>
        <v>0</v>
      </c>
      <c r="R28" s="96" t="str">
        <f>IF(T28&gt;(Калькулятор!$B$5+2),"",IF(T28=Калькулятор!$B$5+2,XIRR($D$7:D27,$B$7:B27,50),"Х"))</f>
        <v>Х</v>
      </c>
      <c r="S28" s="23" t="str">
        <f>IF(T28&gt;(Калькулятор!$B$5+2),"",IF(T28=Калькулятор!$B$5+2,F28+E28+J28+H28,"Х"))</f>
        <v>Х</v>
      </c>
      <c r="T28" s="18">
        <v>22</v>
      </c>
      <c r="U28" s="19">
        <f ca="1">Калькулятор!E25</f>
        <v>-100</v>
      </c>
    </row>
    <row r="29" spans="1:21" ht="15.75" x14ac:dyDescent="0.25">
      <c r="A29" s="20">
        <f ca="1">IF(T29&gt;(Калькулятор!$B$5+2),"",IF(T29=Калькулятор!$B$5+2,"Усього",Калькулятор!C26))</f>
        <v>22</v>
      </c>
      <c r="B29" s="21">
        <f ca="1">IF(T29&gt;(Калькулятор!$B$5+2),"",IF(T29=Калькулятор!$B$5+2,"Х",Калькулятор!D26))</f>
        <v>46601</v>
      </c>
      <c r="C29" s="22">
        <f ca="1">IF(T29&gt;(Калькулятор!$B$5+2),"",IF(T29=Калькулятор!$B$5+2,SUM($C$8:C28),IFERROR(B29-B28,"")))</f>
        <v>15</v>
      </c>
      <c r="D29" s="23">
        <f ca="1">IF(T29&gt;(Калькулятор!$B$5+2),"",IF(T29=Калькулятор!$B$5+2,SUM($D$7:D28),Калькулятор!J26))</f>
        <v>14.25</v>
      </c>
      <c r="E29" s="23">
        <f ca="1">IF(T29&gt;(Калькулятор!$B$5+2),"",IF(T29=Калькулятор!$B$5+2,SUM(E28),Калькулятор!G26))</f>
        <v>0</v>
      </c>
      <c r="F29" s="23">
        <f ca="1">IF(T29&gt;(Калькулятор!$B$5+2),"",IF(T29=Калькулятор!$B$5+2,SUM($F$7:F28),Калькулятор!H26))</f>
        <v>14.25</v>
      </c>
      <c r="G29" s="24">
        <f>IF(T29&gt;(Калькулятор!$B$5+2),"",IF(T29=Калькулятор!$B$5+2,0,IF(T29&lt;=Калькулятор!$B$5,0,0)))</f>
        <v>0</v>
      </c>
      <c r="H29" s="23">
        <f ca="1">IF(T29&gt;(Калькулятор!$B$5+2),"",IF(T29=Калькулятор!$B$5+2,SUM($H$7:H28),Калькулятор!F26))</f>
        <v>0</v>
      </c>
      <c r="I29" s="25">
        <f>IF(T29&gt;(Калькулятор!$B$5+2),"",IF(T29=Калькулятор!$B$5+2,0,IF(T29&lt;=Калькулятор!$B$5,0,0)))</f>
        <v>0</v>
      </c>
      <c r="J29" s="23">
        <f>IF(T29&gt;(Калькулятор!$B$5+2),"",IF(T29=Калькулятор!$B$5+2,SUM($J$7:J28),IF(T29&lt;=Калькулятор!$B$5,0,0)))</f>
        <v>0</v>
      </c>
      <c r="K29" s="26">
        <f>IF(T29&gt;(Калькулятор!$B$5+2),"",IF(T29=Калькулятор!$B$5+2,0,IF(T29&lt;=Калькулятор!$B$5,0,0)))</f>
        <v>0</v>
      </c>
      <c r="L29" s="24">
        <f>IF(T29&gt;(Калькулятор!$B$5+2),"",IF(T29=Калькулятор!$B$5+2,0,IF(T29&lt;=Калькулятор!$B$5,0,0)))</f>
        <v>0</v>
      </c>
      <c r="M29" s="24">
        <f>IF(T29&gt;(Калькулятор!$B$5+2),"",IF(T29=Калькулятор!$B$5+2,0,IF(T29&lt;=Калькулятор!$B$5,0,0)))</f>
        <v>0</v>
      </c>
      <c r="N29" s="24">
        <f>IF(T29&gt;(Калькулятор!$B$5+2),"",IF(T29=Калькулятор!$B$5+2,0,IF(T29&lt;=Калькулятор!$B$5,0,0)))</f>
        <v>0</v>
      </c>
      <c r="O29" s="24">
        <f>IF(T29&gt;(Калькулятор!$B$5+2),"",IF(T29=Калькулятор!$B$5+2,0,IF(T29&lt;=Калькулятор!$B$5,0,0)))</f>
        <v>0</v>
      </c>
      <c r="P29" s="24">
        <f>IF(T29&gt;(Калькулятор!$B$5+2),"",IF(T29=Калькулятор!$B$5+2,0,IF(T29&lt;=Калькулятор!$B$5,0,0)))</f>
        <v>0</v>
      </c>
      <c r="Q29" s="24">
        <f>IF(T29&gt;(Калькулятор!$B$5+2),"",IF(T29=Калькулятор!$B$5+2,0,IF(T29&lt;=Калькулятор!$B$5,0,0)))</f>
        <v>0</v>
      </c>
      <c r="R29" s="96" t="str">
        <f>IF(T29&gt;(Калькулятор!$B$5+2),"",IF(T29=Калькулятор!$B$5+2,XIRR($D$7:D28,$B$7:B28,50),"Х"))</f>
        <v>Х</v>
      </c>
      <c r="S29" s="23" t="str">
        <f>IF(T29&gt;(Калькулятор!$B$5+2),"",IF(T29=Калькулятор!$B$5+2,F29+E29+J29+H29,"Х"))</f>
        <v>Х</v>
      </c>
      <c r="T29" s="18">
        <v>23</v>
      </c>
      <c r="U29" s="19">
        <f ca="1">Калькулятор!E26</f>
        <v>-100</v>
      </c>
    </row>
    <row r="30" spans="1:21" ht="15.75" x14ac:dyDescent="0.25">
      <c r="A30" s="20">
        <f ca="1">IF(T30&gt;(Калькулятор!$B$5+2),"",IF(T30=Калькулятор!$B$5+2,"Усього",Калькулятор!C27))</f>
        <v>23</v>
      </c>
      <c r="B30" s="21">
        <f ca="1">IF(T30&gt;(Калькулятор!$B$5+2),"",IF(T30=Калькулятор!$B$5+2,"Х",Калькулятор!D27))</f>
        <v>46616</v>
      </c>
      <c r="C30" s="22">
        <f ca="1">IF(T30&gt;(Калькулятор!$B$5+2),"",IF(T30=Калькулятор!$B$5+2,SUM($C$8:C29),IFERROR(B30-B29,"")))</f>
        <v>15</v>
      </c>
      <c r="D30" s="23">
        <f ca="1">IF(T30&gt;(Калькулятор!$B$5+2),"",IF(T30=Калькулятор!$B$5+2,SUM($D$7:D29),Калькулятор!J27))</f>
        <v>14.25</v>
      </c>
      <c r="E30" s="23">
        <f ca="1">IF(T30&gt;(Калькулятор!$B$5+2),"",IF(T30=Калькулятор!$B$5+2,SUM(E29),Калькулятор!G27))</f>
        <v>0</v>
      </c>
      <c r="F30" s="23">
        <f ca="1">IF(T30&gt;(Калькулятор!$B$5+2),"",IF(T30=Калькулятор!$B$5+2,SUM($F$7:F29),Калькулятор!H27))</f>
        <v>14.25</v>
      </c>
      <c r="G30" s="24">
        <f>IF(T30&gt;(Калькулятор!$B$5+2),"",IF(T30=Калькулятор!$B$5+2,0,IF(T30&lt;=Калькулятор!$B$5,0,0)))</f>
        <v>0</v>
      </c>
      <c r="H30" s="23">
        <f ca="1">IF(T30&gt;(Калькулятор!$B$5+2),"",IF(T30=Калькулятор!$B$5+2,SUM($H$7:H29),Калькулятор!F27))</f>
        <v>0</v>
      </c>
      <c r="I30" s="25">
        <f>IF(T30&gt;(Калькулятор!$B$5+2),"",IF(T30=Калькулятор!$B$5+2,0,IF(T30&lt;=Калькулятор!$B$5,0,0)))</f>
        <v>0</v>
      </c>
      <c r="J30" s="23">
        <f>IF(T30&gt;(Калькулятор!$B$5+2),"",IF(T30=Калькулятор!$B$5+2,SUM($J$7:J29),IF(T30&lt;=Калькулятор!$B$5,0,0)))</f>
        <v>0</v>
      </c>
      <c r="K30" s="26">
        <f>IF(T30&gt;(Калькулятор!$B$5+2),"",IF(T30=Калькулятор!$B$5+2,0,IF(T30&lt;=Калькулятор!$B$5,0,0)))</f>
        <v>0</v>
      </c>
      <c r="L30" s="24">
        <f>IF(T30&gt;(Калькулятор!$B$5+2),"",IF(T30=Калькулятор!$B$5+2,0,IF(T30&lt;=Калькулятор!$B$5,0,0)))</f>
        <v>0</v>
      </c>
      <c r="M30" s="24">
        <f>IF(T30&gt;(Калькулятор!$B$5+2),"",IF(T30=Калькулятор!$B$5+2,0,IF(T30&lt;=Калькулятор!$B$5,0,0)))</f>
        <v>0</v>
      </c>
      <c r="N30" s="24">
        <f>IF(T30&gt;(Калькулятор!$B$5+2),"",IF(T30=Калькулятор!$B$5+2,0,IF(T30&lt;=Калькулятор!$B$5,0,0)))</f>
        <v>0</v>
      </c>
      <c r="O30" s="24">
        <f>IF(T30&gt;(Калькулятор!$B$5+2),"",IF(T30=Калькулятор!$B$5+2,0,IF(T30&lt;=Калькулятор!$B$5,0,0)))</f>
        <v>0</v>
      </c>
      <c r="P30" s="24">
        <f>IF(T30&gt;(Калькулятор!$B$5+2),"",IF(T30=Калькулятор!$B$5+2,0,IF(T30&lt;=Калькулятор!$B$5,0,0)))</f>
        <v>0</v>
      </c>
      <c r="Q30" s="24">
        <f>IF(T30&gt;(Калькулятор!$B$5+2),"",IF(T30=Калькулятор!$B$5+2,0,IF(T30&lt;=Калькулятор!$B$5,0,0)))</f>
        <v>0</v>
      </c>
      <c r="R30" s="96" t="str">
        <f>IF(T30&gt;(Калькулятор!$B$5+2),"",IF(T30=Калькулятор!$B$5+2,XIRR($D$7:D29,$B$7:B29,50),"Х"))</f>
        <v>Х</v>
      </c>
      <c r="S30" s="23" t="str">
        <f>IF(T30&gt;(Калькулятор!$B$5+2),"",IF(T30=Калькулятор!$B$5+2,F30+E30+J30+H30,"Х"))</f>
        <v>Х</v>
      </c>
      <c r="T30" s="18">
        <v>24</v>
      </c>
      <c r="U30" s="19">
        <f ca="1">Калькулятор!E27</f>
        <v>-100</v>
      </c>
    </row>
    <row r="31" spans="1:21" ht="15.75" x14ac:dyDescent="0.25">
      <c r="A31" s="20">
        <f ca="1">IF(T31&gt;(Калькулятор!$B$5+2),"",IF(T31=Калькулятор!$B$5+2,"Усього",Калькулятор!C28))</f>
        <v>24</v>
      </c>
      <c r="B31" s="21">
        <f ca="1">IF(T31&gt;(Калькулятор!$B$5+2),"",IF(T31=Калькулятор!$B$5+2,"Х",Калькулятор!D28))</f>
        <v>46631</v>
      </c>
      <c r="C31" s="22">
        <f ca="1">IF(T31&gt;(Калькулятор!$B$5+2),"",IF(T31=Калькулятор!$B$5+2,SUM($C$8:C30),IFERROR(B31-B30,"")))</f>
        <v>15</v>
      </c>
      <c r="D31" s="23">
        <f ca="1">IF(T31&gt;(Калькулятор!$B$5+2),"",IF(T31=Калькулятор!$B$5+2,SUM($D$7:D30),Калькулятор!J28))</f>
        <v>114.25</v>
      </c>
      <c r="E31" s="23">
        <f ca="1">IF(T31&gt;(Калькулятор!$B$5+2),"",IF(T31=Калькулятор!$B$5+2,SUM(E30),Калькулятор!G28))</f>
        <v>100</v>
      </c>
      <c r="F31" s="23">
        <f ca="1">IF(T31&gt;(Калькулятор!$B$5+2),"",IF(T31=Калькулятор!$B$5+2,SUM($F$7:F30),Калькулятор!H28))</f>
        <v>14.25</v>
      </c>
      <c r="G31" s="24">
        <f>IF(T31&gt;(Калькулятор!$B$5+2),"",IF(T31=Калькулятор!$B$5+2,0,IF(T31&lt;=Калькулятор!$B$5,0,0)))</f>
        <v>0</v>
      </c>
      <c r="H31" s="23">
        <f ca="1">IF(T31&gt;(Калькулятор!$B$5+2),"",IF(T31=Калькулятор!$B$5+2,SUM($H$7:H30),Калькулятор!F28))</f>
        <v>0</v>
      </c>
      <c r="I31" s="25">
        <f>IF(T31&gt;(Калькулятор!$B$5+2),"",IF(T31=Калькулятор!$B$5+2,0,IF(T31&lt;=Калькулятор!$B$5,0,0)))</f>
        <v>0</v>
      </c>
      <c r="J31" s="23">
        <f>IF(T31&gt;(Калькулятор!$B$5+2),"",IF(T31=Калькулятор!$B$5+2,SUM($J$7:J30),IF(T31&lt;=Калькулятор!$B$5,0,0)))</f>
        <v>0</v>
      </c>
      <c r="K31" s="26">
        <f>IF(T31&gt;(Калькулятор!$B$5+2),"",IF(T31=Калькулятор!$B$5+2,0,IF(T31&lt;=Калькулятор!$B$5,0,0)))</f>
        <v>0</v>
      </c>
      <c r="L31" s="24">
        <f>IF(T31&gt;(Калькулятор!$B$5+2),"",IF(T31=Калькулятор!$B$5+2,0,IF(T31&lt;=Калькулятор!$B$5,0,0)))</f>
        <v>0</v>
      </c>
      <c r="M31" s="24">
        <f>IF(T31&gt;(Калькулятор!$B$5+2),"",IF(T31=Калькулятор!$B$5+2,0,IF(T31&lt;=Калькулятор!$B$5,0,0)))</f>
        <v>0</v>
      </c>
      <c r="N31" s="24">
        <f>IF(T31&gt;(Калькулятор!$B$5+2),"",IF(T31=Калькулятор!$B$5+2,0,IF(T31&lt;=Калькулятор!$B$5,0,0)))</f>
        <v>0</v>
      </c>
      <c r="O31" s="24">
        <f>IF(T31&gt;(Калькулятор!$B$5+2),"",IF(T31=Калькулятор!$B$5+2,0,IF(T31&lt;=Калькулятор!$B$5,0,0)))</f>
        <v>0</v>
      </c>
      <c r="P31" s="24">
        <f>IF(T31&gt;(Калькулятор!$B$5+2),"",IF(T31=Калькулятор!$B$5+2,0,IF(T31&lt;=Калькулятор!$B$5,0,0)))</f>
        <v>0</v>
      </c>
      <c r="Q31" s="24">
        <f>IF(T31&gt;(Калькулятор!$B$5+2),"",IF(T31=Калькулятор!$B$5+2,0,IF(T31&lt;=Калькулятор!$B$5,0,0)))</f>
        <v>0</v>
      </c>
      <c r="R31" s="96" t="str">
        <f>IF(T31&gt;(Калькулятор!$B$5+2),"",IF(T31=Калькулятор!$B$5+2,XIRR($D$7:D30,$B$7:B30,50),"Х"))</f>
        <v>Х</v>
      </c>
      <c r="S31" s="23" t="str">
        <f>IF(T31&gt;(Калькулятор!$B$5+2),"",IF(T31=Калькулятор!$B$5+2,F31+E31+J31+H31,"Х"))</f>
        <v>Х</v>
      </c>
      <c r="T31" s="18">
        <v>25</v>
      </c>
      <c r="U31" s="19">
        <f ca="1">Калькулятор!E28</f>
        <v>-100</v>
      </c>
    </row>
    <row r="32" spans="1:21" ht="15.75" x14ac:dyDescent="0.25">
      <c r="A32" s="20" t="str">
        <f>IF(T32&gt;(Калькулятор!$B$5+2),"",IF(T32=Калькулятор!$B$5+2,"Усього",Калькулятор!C29))</f>
        <v>Усього</v>
      </c>
      <c r="B32" s="21" t="str">
        <f>IF(T32&gt;(Калькулятор!$B$5+2),"",IF(T32=Калькулятор!$B$5+2,"Х",Калькулятор!D29))</f>
        <v>Х</v>
      </c>
      <c r="C32" s="22">
        <f ca="1">IF(T32&gt;(Калькулятор!$B$5+2),"",IF(T32=Калькулятор!$B$5+2,SUM($C$8:C31),IFERROR(B32-B31,"")))</f>
        <v>360</v>
      </c>
      <c r="D32" s="23">
        <f ca="1">IF(T32&gt;(Калькулятор!$B$5+2),"",IF(T32=Калькулятор!$B$5+2,SUM($D$7:D31),Калькулятор!J29))</f>
        <v>359.25</v>
      </c>
      <c r="E32" s="23">
        <f ca="1">IF(T32&gt;(Калькулятор!$B$5+2),"",IF(T32=Калькулятор!$B$5+2,SUM(E31),Калькулятор!G29))</f>
        <v>100</v>
      </c>
      <c r="F32" s="23">
        <f ca="1">IF(T32&gt;(Калькулятор!$B$5+2),"",IF(T32=Калькулятор!$B$5+2,SUM($F$7:F31),Калькулятор!H29))</f>
        <v>342</v>
      </c>
      <c r="G32" s="24">
        <f>IF(T32&gt;(Калькулятор!$B$5+2),"",IF(T32=Калькулятор!$B$5+2,0,IF(T32&lt;=Калькулятор!$B$5,0,0)))</f>
        <v>0</v>
      </c>
      <c r="H32" s="23">
        <f ca="1">IF(T32&gt;(Калькулятор!$B$5+2),"",IF(T32=Калькулятор!$B$5+2,SUM($H$7:H31),Калькулятор!F29))</f>
        <v>17.25</v>
      </c>
      <c r="I32" s="25">
        <f>IF(T32&gt;(Калькулятор!$B$5+2),"",IF(T32=Калькулятор!$B$5+2,0,IF(T32&lt;=Калькулятор!$B$5,0,0)))</f>
        <v>0</v>
      </c>
      <c r="J32" s="23">
        <f>IF(T32&gt;(Калькулятор!$B$5+2),"",IF(T32=Калькулятор!$B$5+2,SUM($J$7:J31),IF(T32&lt;=Калькулятор!$B$5,0,0)))</f>
        <v>0</v>
      </c>
      <c r="K32" s="26">
        <f>IF(T32&gt;(Калькулятор!$B$5+2),"",IF(T32=Калькулятор!$B$5+2,0,IF(T32&lt;=Калькулятор!$B$5,0,0)))</f>
        <v>0</v>
      </c>
      <c r="L32" s="24">
        <f>IF(T32&gt;(Калькулятор!$B$5+2),"",IF(T32=Калькулятор!$B$5+2,0,IF(T32&lt;=Калькулятор!$B$5,0,0)))</f>
        <v>0</v>
      </c>
      <c r="M32" s="24">
        <f>IF(T32&gt;(Калькулятор!$B$5+2),"",IF(T32=Калькулятор!$B$5+2,0,IF(T32&lt;=Калькулятор!$B$5,0,0)))</f>
        <v>0</v>
      </c>
      <c r="N32" s="24">
        <f>IF(T32&gt;(Калькулятор!$B$5+2),"",IF(T32=Калькулятор!$B$5+2,0,IF(T32&lt;=Калькулятор!$B$5,0,0)))</f>
        <v>0</v>
      </c>
      <c r="O32" s="24">
        <f>IF(T32&gt;(Калькулятор!$B$5+2),"",IF(T32=Калькулятор!$B$5+2,0,IF(T32&lt;=Калькулятор!$B$5,0,0)))</f>
        <v>0</v>
      </c>
      <c r="P32" s="24">
        <f>IF(T32&gt;(Калькулятор!$B$5+2),"",IF(T32=Калькулятор!$B$5+2,0,IF(T32&lt;=Калькулятор!$B$5,0,0)))</f>
        <v>0</v>
      </c>
      <c r="Q32" s="24">
        <f>IF(T32&gt;(Калькулятор!$B$5+2),"",IF(T32=Калькулятор!$B$5+2,0,IF(T32&lt;=Калькулятор!$B$5,0,0)))</f>
        <v>0</v>
      </c>
      <c r="R32" s="96">
        <f ca="1">IF(T32&gt;(Калькулятор!$B$5+2),"",IF(T32=Калькулятор!$B$5+2,XIRR($D$7:D31,$B$7:B31,50),"Х"))</f>
        <v>44.589115306735039</v>
      </c>
      <c r="S32" s="23">
        <f ca="1">IF(T32&gt;(Калькулятор!$B$5+2),"",IF(T32=Калькулятор!$B$5+2,F32+E32+J32+H32,"Х"))</f>
        <v>459.25</v>
      </c>
      <c r="T32" s="18">
        <v>26</v>
      </c>
      <c r="U32" s="19" t="str">
        <f ca="1">Калькулятор!E29</f>
        <v>погашено</v>
      </c>
    </row>
    <row r="33" spans="1:21" ht="15.75" x14ac:dyDescent="0.25">
      <c r="A33" s="20" t="str">
        <f>IF(T33&gt;(Калькулятор!$B$5+2),"",IF(T33=Калькулятор!$B$5+2,"Усього",Калькулятор!C30))</f>
        <v/>
      </c>
      <c r="B33" s="21" t="str">
        <f>IF(T33&gt;(Калькулятор!$B$5+2),"",IF(T33=Калькулятор!$B$5+2,"Х",Калькулятор!D30))</f>
        <v/>
      </c>
      <c r="C33" s="22" t="str">
        <f>IF(T33&gt;(Калькулятор!$B$5+2),"",IF(T33=Калькулятор!$B$5+2,SUM($C$8:C32),IFERROR(B33-B32,"")))</f>
        <v/>
      </c>
      <c r="D33" s="23" t="str">
        <f>IF(T33&gt;(Калькулятор!$B$5+2),"",IF(T33=Калькулятор!$B$5+2,SUM($D$7:D32),Калькулятор!J30))</f>
        <v/>
      </c>
      <c r="E33" s="23" t="str">
        <f>IF(T33&gt;(Калькулятор!$B$5+2),"",IF(T33=Калькулятор!$B$5+2,SUM(E32),Калькулятор!G30))</f>
        <v/>
      </c>
      <c r="F33" s="23" t="str">
        <f>IF(T33&gt;(Калькулятор!$B$5+2),"",IF(T33=Калькулятор!$B$5+2,SUM($F$7:F32),Калькулятор!H30))</f>
        <v/>
      </c>
      <c r="G33" s="24" t="str">
        <f>IF(T33&gt;(Калькулятор!$B$5+2),"",IF(T33=Калькулятор!$B$5+2,0,IF(T33&lt;=Калькулятор!$B$5,0,0)))</f>
        <v/>
      </c>
      <c r="H33" s="23" t="str">
        <f>IF(T33&gt;(Калькулятор!$B$5+2),"",IF(T33=Калькулятор!$B$5+2,SUM($H$7:H32),Калькулятор!F30))</f>
        <v/>
      </c>
      <c r="I33" s="25" t="str">
        <f>IF(T33&gt;(Калькулятор!$B$5+2),"",IF(T33=Калькулятор!$B$5+2,0,IF(T33&lt;=Калькулятор!$B$5,0,0)))</f>
        <v/>
      </c>
      <c r="J33" s="23" t="str">
        <f>IF(T33&gt;(Калькулятор!$B$5+2),"",IF(T33=Калькулятор!$B$5+2,SUM($J$7:J32),IF(T33&lt;=Калькулятор!$B$5,0,0)))</f>
        <v/>
      </c>
      <c r="K33" s="26" t="str">
        <f>IF(T33&gt;(Калькулятор!$B$5+2),"",IF(T33=Калькулятор!$B$5+2,0,IF(T33&lt;=Калькулятор!$B$5,0,0)))</f>
        <v/>
      </c>
      <c r="L33" s="24" t="str">
        <f>IF(T33&gt;(Калькулятор!$B$5+2),"",IF(T33=Калькулятор!$B$5+2,0,IF(T33&lt;=Калькулятор!$B$5,0,0)))</f>
        <v/>
      </c>
      <c r="M33" s="24" t="str">
        <f>IF(T33&gt;(Калькулятор!$B$5+2),"",IF(T33=Калькулятор!$B$5+2,0,IF(T33&lt;=Калькулятор!$B$5,0,0)))</f>
        <v/>
      </c>
      <c r="N33" s="24" t="str">
        <f>IF(T33&gt;(Калькулятор!$B$5+2),"",IF(T33=Калькулятор!$B$5+2,0,IF(T33&lt;=Калькулятор!$B$5,0,0)))</f>
        <v/>
      </c>
      <c r="O33" s="24" t="str">
        <f>IF(T33&gt;(Калькулятор!$B$5+2),"",IF(T33=Калькулятор!$B$5+2,0,IF(T33&lt;=Калькулятор!$B$5,0,0)))</f>
        <v/>
      </c>
      <c r="P33" s="24" t="str">
        <f>IF(T33&gt;(Калькулятор!$B$5+2),"",IF(T33=Калькулятор!$B$5+2,0,IF(T33&lt;=Калькулятор!$B$5,0,0)))</f>
        <v/>
      </c>
      <c r="Q33" s="24" t="str">
        <f>IF(T33&gt;(Калькулятор!$B$5+2),"",IF(T33=Калькулятор!$B$5+2,0,IF(T33&lt;=Калькулятор!$B$5,0,0)))</f>
        <v/>
      </c>
      <c r="R33" s="96" t="str">
        <f>IF(T33&gt;(Калькулятор!$B$5+2),"",IF(T33=Калькулятор!$B$5+2,XIRR($D$7:D32,$B$7:B32,50),"Х"))</f>
        <v/>
      </c>
      <c r="S33" s="23" t="str">
        <f>IF(T33&gt;(Калькулятор!$B$5+2),"",IF(T33=Калькулятор!$B$5+2,F33+E33+J33+H33,"Х"))</f>
        <v/>
      </c>
      <c r="T33" s="18">
        <v>27</v>
      </c>
      <c r="U33" s="19" t="str">
        <f ca="1">Калькулятор!E30</f>
        <v>погашено</v>
      </c>
    </row>
    <row r="34" spans="1:21" ht="15.75" x14ac:dyDescent="0.25">
      <c r="A34" s="20" t="str">
        <f>IF(T34&gt;(Калькулятор!$B$5+2),"",IF(T34=Калькулятор!$B$5+2,"Усього",Калькулятор!C31))</f>
        <v/>
      </c>
      <c r="B34" s="21" t="str">
        <f>IF(T34&gt;(Калькулятор!$B$5+2),"",IF(T34=Калькулятор!$B$5+2,"Х",Калькулятор!D31))</f>
        <v/>
      </c>
      <c r="C34" s="22" t="str">
        <f>IF(T34&gt;(Калькулятор!$B$5+2),"",IF(T34=Калькулятор!$B$5+2,SUM($C$8:C33),IFERROR(B34-B33,"")))</f>
        <v/>
      </c>
      <c r="D34" s="23" t="str">
        <f>IF(T34&gt;(Калькулятор!$B$5+2),"",IF(T34=Калькулятор!$B$5+2,SUM($D$7:D33),Калькулятор!J31))</f>
        <v/>
      </c>
      <c r="E34" s="23" t="str">
        <f>IF(T34&gt;(Калькулятор!$B$5+2),"",IF(T34=Калькулятор!$B$5+2,SUM(E33),Калькулятор!G31))</f>
        <v/>
      </c>
      <c r="F34" s="23" t="str">
        <f>IF(T34&gt;(Калькулятор!$B$5+2),"",IF(T34=Калькулятор!$B$5+2,SUM($F$7:F33),Калькулятор!H31))</f>
        <v/>
      </c>
      <c r="G34" s="24" t="str">
        <f>IF(T34&gt;(Калькулятор!$B$5+2),"",IF(T34=Калькулятор!$B$5+2,0,IF(T34&lt;=Калькулятор!$B$5,0,0)))</f>
        <v/>
      </c>
      <c r="H34" s="23" t="str">
        <f>IF(T34&gt;(Калькулятор!$B$5+2),"",IF(T34=Калькулятор!$B$5+2,SUM($H$7:H33),Калькулятор!F31))</f>
        <v/>
      </c>
      <c r="I34" s="25" t="str">
        <f>IF(T34&gt;(Калькулятор!$B$5+2),"",IF(T34=Калькулятор!$B$5+2,0,IF(T34&lt;=Калькулятор!$B$5,0,0)))</f>
        <v/>
      </c>
      <c r="J34" s="23" t="str">
        <f>IF(T34&gt;(Калькулятор!$B$5+2),"",IF(T34=Калькулятор!$B$5+2,SUM($J$7:J33),IF(T34&lt;=Калькулятор!$B$5,0,0)))</f>
        <v/>
      </c>
      <c r="K34" s="26" t="str">
        <f>IF(T34&gt;(Калькулятор!$B$5+2),"",IF(T34=Калькулятор!$B$5+2,0,IF(T34&lt;=Калькулятор!$B$5,0,0)))</f>
        <v/>
      </c>
      <c r="L34" s="24" t="str">
        <f>IF(T34&gt;(Калькулятор!$B$5+2),"",IF(T34=Калькулятор!$B$5+2,0,IF(T34&lt;=Калькулятор!$B$5,0,0)))</f>
        <v/>
      </c>
      <c r="M34" s="24" t="str">
        <f>IF(T34&gt;(Калькулятор!$B$5+2),"",IF(T34=Калькулятор!$B$5+2,0,IF(T34&lt;=Калькулятор!$B$5,0,0)))</f>
        <v/>
      </c>
      <c r="N34" s="24" t="str">
        <f>IF(T34&gt;(Калькулятор!$B$5+2),"",IF(T34=Калькулятор!$B$5+2,0,IF(T34&lt;=Калькулятор!$B$5,0,0)))</f>
        <v/>
      </c>
      <c r="O34" s="24" t="str">
        <f>IF(T34&gt;(Калькулятор!$B$5+2),"",IF(T34=Калькулятор!$B$5+2,0,IF(T34&lt;=Калькулятор!$B$5,0,0)))</f>
        <v/>
      </c>
      <c r="P34" s="24" t="str">
        <f>IF(T34&gt;(Калькулятор!$B$5+2),"",IF(T34=Калькулятор!$B$5+2,0,IF(T34&lt;=Калькулятор!$B$5,0,0)))</f>
        <v/>
      </c>
      <c r="Q34" s="24" t="str">
        <f>IF(T34&gt;(Калькулятор!$B$5+2),"",IF(T34=Калькулятор!$B$5+2,0,IF(T34&lt;=Калькулятор!$B$5,0,0)))</f>
        <v/>
      </c>
      <c r="R34" s="96" t="str">
        <f>IF(T34&gt;(Калькулятор!$B$5+2),"",IF(T34=Калькулятор!$B$5+2,XIRR($D$7:D33,$B$7:B33,50),"Х"))</f>
        <v/>
      </c>
      <c r="S34" s="23" t="str">
        <f>IF(T34&gt;(Калькулятор!$B$5+2),"",IF(T34=Калькулятор!$B$5+2,F34+E34+J34+H34,"Х"))</f>
        <v/>
      </c>
      <c r="T34" s="18">
        <v>28</v>
      </c>
      <c r="U34" s="19" t="str">
        <f ca="1">Калькулятор!E31</f>
        <v>погашено</v>
      </c>
    </row>
    <row r="35" spans="1:21" ht="15.75" x14ac:dyDescent="0.25">
      <c r="A35" s="20" t="str">
        <f>IF(T35&gt;(Калькулятор!$B$5+2),"",IF(T35=Калькулятор!$B$5+2,"Усього",Калькулятор!C32))</f>
        <v/>
      </c>
      <c r="B35" s="21" t="str">
        <f>IF(T35&gt;(Калькулятор!$B$5+2),"",IF(T35=Калькулятор!$B$5+2,"Х",Калькулятор!D32))</f>
        <v/>
      </c>
      <c r="C35" s="22" t="str">
        <f>IF(T35&gt;(Калькулятор!$B$5+2),"",IF(T35=Калькулятор!$B$5+2,SUM($C$8:C34),IFERROR(B35-B34,"")))</f>
        <v/>
      </c>
      <c r="D35" s="23" t="str">
        <f>IF(T35&gt;(Калькулятор!$B$5+2),"",IF(T35=Калькулятор!$B$5+2,SUM($D$7:D34),Калькулятор!J32))</f>
        <v/>
      </c>
      <c r="E35" s="23" t="str">
        <f>IF(T35&gt;(Калькулятор!$B$5+2),"",IF(T35=Калькулятор!$B$5+2,SUM(E34),Калькулятор!G32))</f>
        <v/>
      </c>
      <c r="F35" s="23" t="str">
        <f>IF(T35&gt;(Калькулятор!$B$5+2),"",IF(T35=Калькулятор!$B$5+2,SUM($F$7:F34),Калькулятор!H32))</f>
        <v/>
      </c>
      <c r="G35" s="24" t="str">
        <f>IF(T35&gt;(Калькулятор!$B$5+2),"",IF(T35=Калькулятор!$B$5+2,0,IF(T35&lt;=Калькулятор!$B$5,0,0)))</f>
        <v/>
      </c>
      <c r="H35" s="23" t="str">
        <f>IF(T35&gt;(Калькулятор!$B$5+2),"",IF(T35=Калькулятор!$B$5+2,SUM($H$7:H34),Калькулятор!F32))</f>
        <v/>
      </c>
      <c r="I35" s="25" t="str">
        <f>IF(T35&gt;(Калькулятор!$B$5+2),"",IF(T35=Калькулятор!$B$5+2,0,IF(T35&lt;=Калькулятор!$B$5,0,0)))</f>
        <v/>
      </c>
      <c r="J35" s="23" t="str">
        <f>IF(T35&gt;(Калькулятор!$B$5+2),"",IF(T35=Калькулятор!$B$5+2,SUM($J$7:J34),IF(T35&lt;=Калькулятор!$B$5,0,0)))</f>
        <v/>
      </c>
      <c r="K35" s="26" t="str">
        <f>IF(T35&gt;(Калькулятор!$B$5+2),"",IF(T35=Калькулятор!$B$5+2,0,IF(T35&lt;=Калькулятор!$B$5,0,0)))</f>
        <v/>
      </c>
      <c r="L35" s="24" t="str">
        <f>IF(T35&gt;(Калькулятор!$B$5+2),"",IF(T35=Калькулятор!$B$5+2,0,IF(T35&lt;=Калькулятор!$B$5,0,0)))</f>
        <v/>
      </c>
      <c r="M35" s="24" t="str">
        <f>IF(T35&gt;(Калькулятор!$B$5+2),"",IF(T35=Калькулятор!$B$5+2,0,IF(T35&lt;=Калькулятор!$B$5,0,0)))</f>
        <v/>
      </c>
      <c r="N35" s="24" t="str">
        <f>IF(T35&gt;(Калькулятор!$B$5+2),"",IF(T35=Калькулятор!$B$5+2,0,IF(T35&lt;=Калькулятор!$B$5,0,0)))</f>
        <v/>
      </c>
      <c r="O35" s="24" t="str">
        <f>IF(T35&gt;(Калькулятор!$B$5+2),"",IF(T35=Калькулятор!$B$5+2,0,IF(T35&lt;=Калькулятор!$B$5,0,0)))</f>
        <v/>
      </c>
      <c r="P35" s="24" t="str">
        <f>IF(T35&gt;(Калькулятор!$B$5+2),"",IF(T35=Калькулятор!$B$5+2,0,IF(T35&lt;=Калькулятор!$B$5,0,0)))</f>
        <v/>
      </c>
      <c r="Q35" s="24" t="str">
        <f>IF(T35&gt;(Калькулятор!$B$5+2),"",IF(T35=Калькулятор!$B$5+2,0,IF(T35&lt;=Калькулятор!$B$5,0,0)))</f>
        <v/>
      </c>
      <c r="R35" s="96" t="str">
        <f>IF(T35&gt;(Калькулятор!$B$5+2),"",IF(T35=Калькулятор!$B$5+2,XIRR($D$7:D34,$B$7:B34,50),"Х"))</f>
        <v/>
      </c>
      <c r="S35" s="23" t="str">
        <f>IF(T35&gt;(Калькулятор!$B$5+2),"",IF(T35=Калькулятор!$B$5+2,F35+E35+J35+H35,"Х"))</f>
        <v/>
      </c>
      <c r="T35" s="18">
        <v>29</v>
      </c>
      <c r="U35" s="19" t="str">
        <f ca="1">Калькулятор!E32</f>
        <v>погашено</v>
      </c>
    </row>
    <row r="36" spans="1:21" ht="15.75" x14ac:dyDescent="0.25">
      <c r="A36" s="20" t="str">
        <f>IF(T36&gt;(Калькулятор!$B$5+2),"",IF(T36=Калькулятор!$B$5+2,"Усього",Калькулятор!C33))</f>
        <v/>
      </c>
      <c r="B36" s="21" t="str">
        <f>IF(T36&gt;(Калькулятор!$B$5+2),"",IF(T36=Калькулятор!$B$5+2,"Х",Калькулятор!D33))</f>
        <v/>
      </c>
      <c r="C36" s="22" t="str">
        <f>IF(T36&gt;(Калькулятор!$B$5+2),"",IF(T36=Калькулятор!$B$5+2,SUM($C$8:C35),IFERROR(B36-B35,"")))</f>
        <v/>
      </c>
      <c r="D36" s="23" t="str">
        <f>IF(T36&gt;(Калькулятор!$B$5+2),"",IF(T36=Калькулятор!$B$5+2,SUM($D$7:D35),Калькулятор!J33))</f>
        <v/>
      </c>
      <c r="E36" s="23" t="str">
        <f>IF(T36&gt;(Калькулятор!$B$5+2),"",IF(T36=Калькулятор!$B$5+2,SUM(E35),Калькулятор!G33))</f>
        <v/>
      </c>
      <c r="F36" s="23" t="str">
        <f>IF(T36&gt;(Калькулятор!$B$5+2),"",IF(T36=Калькулятор!$B$5+2,SUM($F$7:F35),Калькулятор!H33))</f>
        <v/>
      </c>
      <c r="G36" s="24" t="str">
        <f>IF(T36&gt;(Калькулятор!$B$5+2),"",IF(T36=Калькулятор!$B$5+2,0,IF(T36&lt;=Калькулятор!$B$5,0,0)))</f>
        <v/>
      </c>
      <c r="H36" s="23" t="str">
        <f>IF(T36&gt;(Калькулятор!$B$5+2),"",IF(T36=Калькулятор!$B$5+2,SUM($H$7:H35),Калькулятор!F33))</f>
        <v/>
      </c>
      <c r="I36" s="25" t="str">
        <f>IF(T36&gt;(Калькулятор!$B$5+2),"",IF(T36=Калькулятор!$B$5+2,0,IF(T36&lt;=Калькулятор!$B$5,0,0)))</f>
        <v/>
      </c>
      <c r="J36" s="23" t="str">
        <f>IF(T36&gt;(Калькулятор!$B$5+2),"",IF(T36=Калькулятор!$B$5+2,SUM($J$7:J35),IF(T36&lt;=Калькулятор!$B$5,0,0)))</f>
        <v/>
      </c>
      <c r="K36" s="26" t="str">
        <f>IF(T36&gt;(Калькулятор!$B$5+2),"",IF(T36=Калькулятор!$B$5+2,0,IF(T36&lt;=Калькулятор!$B$5,0,0)))</f>
        <v/>
      </c>
      <c r="L36" s="24" t="str">
        <f>IF(T36&gt;(Калькулятор!$B$5+2),"",IF(T36=Калькулятор!$B$5+2,0,IF(T36&lt;=Калькулятор!$B$5,0,0)))</f>
        <v/>
      </c>
      <c r="M36" s="24" t="str">
        <f>IF(T36&gt;(Калькулятор!$B$5+2),"",IF(T36=Калькулятор!$B$5+2,0,IF(T36&lt;=Калькулятор!$B$5,0,0)))</f>
        <v/>
      </c>
      <c r="N36" s="24" t="str">
        <f>IF(T36&gt;(Калькулятор!$B$5+2),"",IF(T36=Калькулятор!$B$5+2,0,IF(T36&lt;=Калькулятор!$B$5,0,0)))</f>
        <v/>
      </c>
      <c r="O36" s="24" t="str">
        <f>IF(T36&gt;(Калькулятор!$B$5+2),"",IF(T36=Калькулятор!$B$5+2,0,IF(T36&lt;=Калькулятор!$B$5,0,0)))</f>
        <v/>
      </c>
      <c r="P36" s="24" t="str">
        <f>IF(T36&gt;(Калькулятор!$B$5+2),"",IF(T36=Калькулятор!$B$5+2,0,IF(T36&lt;=Калькулятор!$B$5,0,0)))</f>
        <v/>
      </c>
      <c r="Q36" s="24" t="str">
        <f>IF(T36&gt;(Калькулятор!$B$5+2),"",IF(T36=Калькулятор!$B$5+2,0,IF(T36&lt;=Калькулятор!$B$5,0,0)))</f>
        <v/>
      </c>
      <c r="R36" s="96" t="str">
        <f>IF(T36&gt;(Калькулятор!$B$5+2),"",IF(T36=Калькулятор!$B$5+2,XIRR($D$7:D35,$B$7:B35,50),"Х"))</f>
        <v/>
      </c>
      <c r="S36" s="23" t="str">
        <f>IF(T36&gt;(Калькулятор!$B$5+2),"",IF(T36=Калькулятор!$B$5+2,F36+E36+J36+H36,"Х"))</f>
        <v/>
      </c>
      <c r="T36" s="18">
        <v>30</v>
      </c>
      <c r="U36" s="19" t="str">
        <f ca="1">Калькулятор!E33</f>
        <v>погашено</v>
      </c>
    </row>
    <row r="37" spans="1:21" ht="15.75" x14ac:dyDescent="0.25">
      <c r="A37" s="20" t="str">
        <f>IF(T37&gt;(Калькулятор!$B$5+2),"",IF(T37=Калькулятор!$B$5+2,"Усього",Калькулятор!C34))</f>
        <v/>
      </c>
      <c r="B37" s="21" t="str">
        <f>IF(T37&gt;(Калькулятор!$B$5+2),"",IF(T37=Калькулятор!$B$5+2,"Х",Калькулятор!D34))</f>
        <v/>
      </c>
      <c r="C37" s="22" t="str">
        <f>IF(T37&gt;(Калькулятор!$B$5+2),"",IF(T37=Калькулятор!$B$5+2,SUM($C$8:C36),IFERROR(B37-B36,"")))</f>
        <v/>
      </c>
      <c r="D37" s="23" t="str">
        <f>IF(T37&gt;(Калькулятор!$B$5+2),"",IF(T37=Калькулятор!$B$5+2,SUM($D$7:D36),Калькулятор!J34))</f>
        <v/>
      </c>
      <c r="E37" s="23" t="str">
        <f>IF(T37&gt;(Калькулятор!$B$5+2),"",IF(T37=Калькулятор!$B$5+2,SUM(E36),Калькулятор!G34))</f>
        <v/>
      </c>
      <c r="F37" s="23" t="str">
        <f>IF(T37&gt;(Калькулятор!$B$5+2),"",IF(T37=Калькулятор!$B$5+2,SUM($F$7:F36),Калькулятор!H34))</f>
        <v/>
      </c>
      <c r="G37" s="24" t="str">
        <f>IF(T37&gt;(Калькулятор!$B$5+2),"",IF(T37=Калькулятор!$B$5+2,0,IF(T37&lt;=Калькулятор!$B$5,0,0)))</f>
        <v/>
      </c>
      <c r="H37" s="23" t="str">
        <f>IF(T37&gt;(Калькулятор!$B$5+2),"",IF(T37=Калькулятор!$B$5+2,SUM($H$7:H36),Калькулятор!F34))</f>
        <v/>
      </c>
      <c r="I37" s="25" t="str">
        <f>IF(T37&gt;(Калькулятор!$B$5+2),"",IF(T37=Калькулятор!$B$5+2,0,IF(T37&lt;=Калькулятор!$B$5,0,0)))</f>
        <v/>
      </c>
      <c r="J37" s="23" t="str">
        <f>IF(T37&gt;(Калькулятор!$B$5+2),"",IF(T37=Калькулятор!$B$5+2,SUM($J$7:J36),IF(T37&lt;=Калькулятор!$B$5,0,0)))</f>
        <v/>
      </c>
      <c r="K37" s="26" t="str">
        <f>IF(T37&gt;(Калькулятор!$B$5+2),"",IF(T37=Калькулятор!$B$5+2,0,IF(T37&lt;=Калькулятор!$B$5,0,0)))</f>
        <v/>
      </c>
      <c r="L37" s="24" t="str">
        <f>IF(T37&gt;(Калькулятор!$B$5+2),"",IF(T37=Калькулятор!$B$5+2,0,IF(T37&lt;=Калькулятор!$B$5,0,0)))</f>
        <v/>
      </c>
      <c r="M37" s="24" t="str">
        <f>IF(T37&gt;(Калькулятор!$B$5+2),"",IF(T37=Калькулятор!$B$5+2,0,IF(T37&lt;=Калькулятор!$B$5,0,0)))</f>
        <v/>
      </c>
      <c r="N37" s="24" t="str">
        <f>IF(T37&gt;(Калькулятор!$B$5+2),"",IF(T37=Калькулятор!$B$5+2,0,IF(T37&lt;=Калькулятор!$B$5,0,0)))</f>
        <v/>
      </c>
      <c r="O37" s="24" t="str">
        <f>IF(T37&gt;(Калькулятор!$B$5+2),"",IF(T37=Калькулятор!$B$5+2,0,IF(T37&lt;=Калькулятор!$B$5,0,0)))</f>
        <v/>
      </c>
      <c r="P37" s="24" t="str">
        <f>IF(T37&gt;(Калькулятор!$B$5+2),"",IF(T37=Калькулятор!$B$5+2,0,IF(T37&lt;=Калькулятор!$B$5,0,0)))</f>
        <v/>
      </c>
      <c r="Q37" s="24" t="str">
        <f>IF(T37&gt;(Калькулятор!$B$5+2),"",IF(T37=Калькулятор!$B$5+2,0,IF(T37&lt;=Калькулятор!$B$5,0,0)))</f>
        <v/>
      </c>
      <c r="R37" s="96" t="str">
        <f>IF(T37&gt;(Калькулятор!$B$5+2),"",IF(T37=Калькулятор!$B$5+2,XIRR($D$7:D36,$B$7:B36,50),"Х"))</f>
        <v/>
      </c>
      <c r="S37" s="23" t="str">
        <f>IF(T37&gt;(Калькулятор!$B$5+2),"",IF(T37=Калькулятор!$B$5+2,F37+E37+J37+H37,"Х"))</f>
        <v/>
      </c>
      <c r="T37" s="18">
        <v>31</v>
      </c>
      <c r="U37" s="19" t="str">
        <f ca="1">Калькулятор!E34</f>
        <v>погашено</v>
      </c>
    </row>
    <row r="38" spans="1:21" ht="15.75" x14ac:dyDescent="0.25">
      <c r="A38" s="20" t="str">
        <f>IF(T38&gt;(Калькулятор!$B$5+2),"",IF(T38=Калькулятор!$B$5+2,"Усього",Калькулятор!C35))</f>
        <v/>
      </c>
      <c r="B38" s="21" t="str">
        <f>IF(T38&gt;(Калькулятор!$B$5+2),"",IF(T38=Калькулятор!$B$5+2,"Х",Калькулятор!D35))</f>
        <v/>
      </c>
      <c r="C38" s="22" t="str">
        <f>IF(T38&gt;(Калькулятор!$B$5+2),"",IF(T38=Калькулятор!$B$5+2,SUM($C$8:C37),IFERROR(B38-B37,"")))</f>
        <v/>
      </c>
      <c r="D38" s="23" t="str">
        <f>IF(T38&gt;(Калькулятор!$B$5+2),"",IF(T38=Калькулятор!$B$5+2,SUM($D$7:D37),Калькулятор!J35))</f>
        <v/>
      </c>
      <c r="E38" s="23" t="str">
        <f>IF(T38&gt;(Калькулятор!$B$5+2),"",IF(T38=Калькулятор!$B$5+2,SUM(E37),Калькулятор!G35))</f>
        <v/>
      </c>
      <c r="F38" s="23" t="str">
        <f>IF(T38&gt;(Калькулятор!$B$5+2),"",IF(T38=Калькулятор!$B$5+2,SUM($F$7:F37),Калькулятор!H35))</f>
        <v/>
      </c>
      <c r="G38" s="24" t="str">
        <f>IF(T38&gt;(Калькулятор!$B$5+2),"",IF(T38=Калькулятор!$B$5+2,0,IF(T38&lt;=Калькулятор!$B$5,0,0)))</f>
        <v/>
      </c>
      <c r="H38" s="23" t="str">
        <f>IF(T38&gt;(Калькулятор!$B$5+2),"",IF(T38=Калькулятор!$B$5+2,SUM($H$7:H37),Калькулятор!F35))</f>
        <v/>
      </c>
      <c r="I38" s="25" t="str">
        <f>IF(T38&gt;(Калькулятор!$B$5+2),"",IF(T38=Калькулятор!$B$5+2,0,IF(T38&lt;=Калькулятор!$B$5,0,0)))</f>
        <v/>
      </c>
      <c r="J38" s="23" t="str">
        <f>IF(T38&gt;(Калькулятор!$B$5+2),"",IF(T38=Калькулятор!$B$5+2,SUM($J$7:J37),IF(T38&lt;=Калькулятор!$B$5,0,0)))</f>
        <v/>
      </c>
      <c r="K38" s="26" t="str">
        <f>IF(T38&gt;(Калькулятор!$B$5+2),"",IF(T38=Калькулятор!$B$5+2,0,IF(T38&lt;=Калькулятор!$B$5,0,0)))</f>
        <v/>
      </c>
      <c r="L38" s="24" t="str">
        <f>IF(T38&gt;(Калькулятор!$B$5+2),"",IF(T38=Калькулятор!$B$5+2,0,IF(T38&lt;=Калькулятор!$B$5,0,0)))</f>
        <v/>
      </c>
      <c r="M38" s="24" t="str">
        <f>IF(T38&gt;(Калькулятор!$B$5+2),"",IF(T38=Калькулятор!$B$5+2,0,IF(T38&lt;=Калькулятор!$B$5,0,0)))</f>
        <v/>
      </c>
      <c r="N38" s="24" t="str">
        <f>IF(T38&gt;(Калькулятор!$B$5+2),"",IF(T38=Калькулятор!$B$5+2,0,IF(T38&lt;=Калькулятор!$B$5,0,0)))</f>
        <v/>
      </c>
      <c r="O38" s="24" t="str">
        <f>IF(T38&gt;(Калькулятор!$B$5+2),"",IF(T38=Калькулятор!$B$5+2,0,IF(T38&lt;=Калькулятор!$B$5,0,0)))</f>
        <v/>
      </c>
      <c r="P38" s="24" t="str">
        <f>IF(T38&gt;(Калькулятор!$B$5+2),"",IF(T38=Калькулятор!$B$5+2,0,IF(T38&lt;=Калькулятор!$B$5,0,0)))</f>
        <v/>
      </c>
      <c r="Q38" s="24" t="str">
        <f>IF(T38&gt;(Калькулятор!$B$5+2),"",IF(T38=Калькулятор!$B$5+2,0,IF(T38&lt;=Калькулятор!$B$5,0,0)))</f>
        <v/>
      </c>
      <c r="R38" s="96" t="str">
        <f>IF(T38&gt;(Калькулятор!$B$5+2),"",IF(T38=Калькулятор!$B$5+2,XIRR($D$7:D37,$B$7:B37,50),"Х"))</f>
        <v/>
      </c>
      <c r="S38" s="23" t="str">
        <f>IF(T38&gt;(Калькулятор!$B$5+2),"",IF(T38=Калькулятор!$B$5+2,F38+E38+J38+H38,"Х"))</f>
        <v/>
      </c>
      <c r="T38" s="18">
        <v>32</v>
      </c>
      <c r="U38" s="19" t="str">
        <f ca="1">Калькулятор!E35</f>
        <v>погашено</v>
      </c>
    </row>
    <row r="39" spans="1:21" ht="15.75" x14ac:dyDescent="0.25">
      <c r="A39" s="20" t="str">
        <f>IF(T39&gt;(Калькулятор!$B$5+2),"",IF(T39=Калькулятор!$B$5+2,"Усього",Калькулятор!C36))</f>
        <v/>
      </c>
      <c r="B39" s="21" t="str">
        <f>IF(T39&gt;(Калькулятор!$B$5+2),"",IF(T39=Калькулятор!$B$5+2,"Х",Калькулятор!D36))</f>
        <v/>
      </c>
      <c r="C39" s="22" t="str">
        <f>IF(T39&gt;(Калькулятор!$B$5+2),"",IF(T39=Калькулятор!$B$5+2,SUM($C$8:C38),IFERROR(B39-B38,"")))</f>
        <v/>
      </c>
      <c r="D39" s="23" t="str">
        <f>IF(T39&gt;(Калькулятор!$B$5+2),"",IF(T39=Калькулятор!$B$5+2,SUM($D$7:D38),Калькулятор!J36))</f>
        <v/>
      </c>
      <c r="E39" s="23" t="str">
        <f>IF(T39&gt;(Калькулятор!$B$5+2),"",IF(T39=Калькулятор!$B$5+2,SUM(E38),Калькулятор!G36))</f>
        <v/>
      </c>
      <c r="F39" s="23" t="str">
        <f>IF(T39&gt;(Калькулятор!$B$5+2),"",IF(T39=Калькулятор!$B$5+2,SUM($F$7:F38),Калькулятор!H36))</f>
        <v/>
      </c>
      <c r="G39" s="24" t="str">
        <f>IF(T39&gt;(Калькулятор!$B$5+2),"",IF(T39=Калькулятор!$B$5+2,0,IF(T39&lt;=Калькулятор!$B$5,0,0)))</f>
        <v/>
      </c>
      <c r="H39" s="23" t="str">
        <f>IF(T39&gt;(Калькулятор!$B$5+2),"",IF(T39=Калькулятор!$B$5+2,SUM($H$7:H38),Калькулятор!F36))</f>
        <v/>
      </c>
      <c r="I39" s="25" t="str">
        <f>IF(T39&gt;(Калькулятор!$B$5+2),"",IF(T39=Калькулятор!$B$5+2,0,IF(T39&lt;=Калькулятор!$B$5,0,0)))</f>
        <v/>
      </c>
      <c r="J39" s="23" t="str">
        <f>IF(T39&gt;(Калькулятор!$B$5+2),"",IF(T39=Калькулятор!$B$5+2,SUM($J$7:J38),IF(T39&lt;=Калькулятор!$B$5,0,0)))</f>
        <v/>
      </c>
      <c r="K39" s="26" t="str">
        <f>IF(T39&gt;(Калькулятор!$B$5+2),"",IF(T39=Калькулятор!$B$5+2,0,IF(T39&lt;=Калькулятор!$B$5,0,0)))</f>
        <v/>
      </c>
      <c r="L39" s="24" t="str">
        <f>IF(T39&gt;(Калькулятор!$B$5+2),"",IF(T39=Калькулятор!$B$5+2,0,IF(T39&lt;=Калькулятор!$B$5,0,0)))</f>
        <v/>
      </c>
      <c r="M39" s="24" t="str">
        <f>IF(T39&gt;(Калькулятор!$B$5+2),"",IF(T39=Калькулятор!$B$5+2,0,IF(T39&lt;=Калькулятор!$B$5,0,0)))</f>
        <v/>
      </c>
      <c r="N39" s="24" t="str">
        <f>IF(T39&gt;(Калькулятор!$B$5+2),"",IF(T39=Калькулятор!$B$5+2,0,IF(T39&lt;=Калькулятор!$B$5,0,0)))</f>
        <v/>
      </c>
      <c r="O39" s="24" t="str">
        <f>IF(T39&gt;(Калькулятор!$B$5+2),"",IF(T39=Калькулятор!$B$5+2,0,IF(T39&lt;=Калькулятор!$B$5,0,0)))</f>
        <v/>
      </c>
      <c r="P39" s="24" t="str">
        <f>IF(T39&gt;(Калькулятор!$B$5+2),"",IF(T39=Калькулятор!$B$5+2,0,IF(T39&lt;=Калькулятор!$B$5,0,0)))</f>
        <v/>
      </c>
      <c r="Q39" s="24" t="str">
        <f>IF(T39&gt;(Калькулятор!$B$5+2),"",IF(T39=Калькулятор!$B$5+2,0,IF(T39&lt;=Калькулятор!$B$5,0,0)))</f>
        <v/>
      </c>
      <c r="R39" s="96" t="str">
        <f>IF(T39&gt;(Калькулятор!$B$5+2),"",IF(T39=Калькулятор!$B$5+2,XIRR($D$7:D38,$B$7:B38,50),"Х"))</f>
        <v/>
      </c>
      <c r="S39" s="23" t="str">
        <f>IF(T39&gt;(Калькулятор!$B$5+2),"",IF(T39=Калькулятор!$B$5+2,F39+E39+J39+H39,"Х"))</f>
        <v/>
      </c>
      <c r="T39" s="18">
        <v>33</v>
      </c>
      <c r="U39" s="19" t="str">
        <f ca="1">Калькулятор!E36</f>
        <v>погашено</v>
      </c>
    </row>
    <row r="40" spans="1:21" ht="15.75" x14ac:dyDescent="0.25">
      <c r="A40" s="20" t="str">
        <f>IF(T40&gt;(Калькулятор!$B$5+2),"",IF(T40=Калькулятор!$B$5+2,"Усього",Калькулятор!C37))</f>
        <v/>
      </c>
      <c r="B40" s="21" t="str">
        <f>IF(T40&gt;(Калькулятор!$B$5+2),"",IF(T40=Калькулятор!$B$5+2,"Х",Калькулятор!D37))</f>
        <v/>
      </c>
      <c r="C40" s="22" t="str">
        <f>IF(T40&gt;(Калькулятор!$B$5+2),"",IF(T40=Калькулятор!$B$5+2,SUM($C$8:C39),IFERROR(B40-B39,"")))</f>
        <v/>
      </c>
      <c r="D40" s="23" t="str">
        <f>IF(T40&gt;(Калькулятор!$B$5+2),"",IF(T40=Калькулятор!$B$5+2,SUM($D$7:D39),Калькулятор!J37))</f>
        <v/>
      </c>
      <c r="E40" s="23" t="str">
        <f>IF(T40&gt;(Калькулятор!$B$5+2),"",IF(T40=Калькулятор!$B$5+2,SUM(E39),Калькулятор!G37))</f>
        <v/>
      </c>
      <c r="F40" s="23" t="str">
        <f>IF(T40&gt;(Калькулятор!$B$5+2),"",IF(T40=Калькулятор!$B$5+2,SUM($F$7:F39),Калькулятор!H37))</f>
        <v/>
      </c>
      <c r="G40" s="24" t="str">
        <f>IF(T40&gt;(Калькулятор!$B$5+2),"",IF(T40=Калькулятор!$B$5+2,0,IF(T40&lt;=Калькулятор!$B$5,0,0)))</f>
        <v/>
      </c>
      <c r="H40" s="23" t="str">
        <f>IF(T40&gt;(Калькулятор!$B$5+2),"",IF(T40=Калькулятор!$B$5+2,SUM($H$7:H39),Калькулятор!F37))</f>
        <v/>
      </c>
      <c r="I40" s="25" t="str">
        <f>IF(T40&gt;(Калькулятор!$B$5+2),"",IF(T40=Калькулятор!$B$5+2,0,IF(T40&lt;=Калькулятор!$B$5,0,0)))</f>
        <v/>
      </c>
      <c r="J40" s="23" t="str">
        <f>IF(T40&gt;(Калькулятор!$B$5+2),"",IF(T40=Калькулятор!$B$5+2,SUM($J$7:J39),IF(T40&lt;=Калькулятор!$B$5,0,0)))</f>
        <v/>
      </c>
      <c r="K40" s="26" t="str">
        <f>IF(T40&gt;(Калькулятор!$B$5+2),"",IF(T40=Калькулятор!$B$5+2,0,IF(T40&lt;=Калькулятор!$B$5,0,0)))</f>
        <v/>
      </c>
      <c r="L40" s="24" t="str">
        <f>IF(T40&gt;(Калькулятор!$B$5+2),"",IF(T40=Калькулятор!$B$5+2,0,IF(T40&lt;=Калькулятор!$B$5,0,0)))</f>
        <v/>
      </c>
      <c r="M40" s="24" t="str">
        <f>IF(T40&gt;(Калькулятор!$B$5+2),"",IF(T40=Калькулятор!$B$5+2,0,IF(T40&lt;=Калькулятор!$B$5,0,0)))</f>
        <v/>
      </c>
      <c r="N40" s="24" t="str">
        <f>IF(T40&gt;(Калькулятор!$B$5+2),"",IF(T40=Калькулятор!$B$5+2,0,IF(T40&lt;=Калькулятор!$B$5,0,0)))</f>
        <v/>
      </c>
      <c r="O40" s="24" t="str">
        <f>IF(T40&gt;(Калькулятор!$B$5+2),"",IF(T40=Калькулятор!$B$5+2,0,IF(T40&lt;=Калькулятор!$B$5,0,0)))</f>
        <v/>
      </c>
      <c r="P40" s="24" t="str">
        <f>IF(T40&gt;(Калькулятор!$B$5+2),"",IF(T40=Калькулятор!$B$5+2,0,IF(T40&lt;=Калькулятор!$B$5,0,0)))</f>
        <v/>
      </c>
      <c r="Q40" s="24" t="str">
        <f>IF(T40&gt;(Калькулятор!$B$5+2),"",IF(T40=Калькулятор!$B$5+2,0,IF(T40&lt;=Калькулятор!$B$5,0,0)))</f>
        <v/>
      </c>
      <c r="R40" s="96" t="str">
        <f>IF(T40&gt;(Калькулятор!$B$5+2),"",IF(T40=Калькулятор!$B$5+2,XIRR($D$7:D39,$B$7:B39,50),"Х"))</f>
        <v/>
      </c>
      <c r="S40" s="23" t="str">
        <f>IF(T40&gt;(Калькулятор!$B$5+2),"",IF(T40=Калькулятор!$B$5+2,F40+E40+J40+H40,"Х"))</f>
        <v/>
      </c>
      <c r="T40" s="18">
        <v>34</v>
      </c>
      <c r="U40" s="19" t="str">
        <f ca="1">Калькулятор!E37</f>
        <v>погашено</v>
      </c>
    </row>
    <row r="41" spans="1:21" ht="15.75" x14ac:dyDescent="0.25">
      <c r="A41" s="20" t="str">
        <f>IF(T41&gt;(Калькулятор!$B$5+2),"",IF(T41=Калькулятор!$B$5+2,"Усього",Калькулятор!C38))</f>
        <v/>
      </c>
      <c r="B41" s="21" t="str">
        <f>IF(T41&gt;(Калькулятор!$B$5+2),"",IF(T41=Калькулятор!$B$5+2,"Х",Калькулятор!D38))</f>
        <v/>
      </c>
      <c r="C41" s="22" t="str">
        <f>IF(T41&gt;(Калькулятор!$B$5+2),"",IF(T41=Калькулятор!$B$5+2,SUM($C$8:C40),IFERROR(B41-B40,"")))</f>
        <v/>
      </c>
      <c r="D41" s="23" t="str">
        <f>IF(T41&gt;(Калькулятор!$B$5+2),"",IF(T41=Калькулятор!$B$5+2,SUM($D$7:D40),Калькулятор!J38))</f>
        <v/>
      </c>
      <c r="E41" s="23" t="str">
        <f>IF(T41&gt;(Калькулятор!$B$5+2),"",IF(T41=Калькулятор!$B$5+2,SUM(E40),Калькулятор!G38))</f>
        <v/>
      </c>
      <c r="F41" s="23" t="str">
        <f>IF(T41&gt;(Калькулятор!$B$5+2),"",IF(T41=Калькулятор!$B$5+2,SUM($F$7:F40),Калькулятор!H38))</f>
        <v/>
      </c>
      <c r="G41" s="24" t="str">
        <f>IF(T41&gt;(Калькулятор!$B$5+2),"",IF(T41=Калькулятор!$B$5+2,0,IF(T41&lt;=Калькулятор!$B$5,0,0)))</f>
        <v/>
      </c>
      <c r="H41" s="23" t="str">
        <f>IF(T41&gt;(Калькулятор!$B$5+2),"",IF(T41=Калькулятор!$B$5+2,SUM($H$7:H40),Калькулятор!F38))</f>
        <v/>
      </c>
      <c r="I41" s="25" t="str">
        <f>IF(T41&gt;(Калькулятор!$B$5+2),"",IF(T41=Калькулятор!$B$5+2,0,IF(T41&lt;=Калькулятор!$B$5,0,0)))</f>
        <v/>
      </c>
      <c r="J41" s="23" t="str">
        <f>IF(T41&gt;(Калькулятор!$B$5+2),"",IF(T41=Калькулятор!$B$5+2,SUM($J$7:J40),IF(T41&lt;=Калькулятор!$B$5,0,0)))</f>
        <v/>
      </c>
      <c r="K41" s="26" t="str">
        <f>IF(T41&gt;(Калькулятор!$B$5+2),"",IF(T41=Калькулятор!$B$5+2,0,IF(T41&lt;=Калькулятор!$B$5,0,0)))</f>
        <v/>
      </c>
      <c r="L41" s="24" t="str">
        <f>IF(T41&gt;(Калькулятор!$B$5+2),"",IF(T41=Калькулятор!$B$5+2,0,IF(T41&lt;=Калькулятор!$B$5,0,0)))</f>
        <v/>
      </c>
      <c r="M41" s="24" t="str">
        <f>IF(T41&gt;(Калькулятор!$B$5+2),"",IF(T41=Калькулятор!$B$5+2,0,IF(T41&lt;=Калькулятор!$B$5,0,0)))</f>
        <v/>
      </c>
      <c r="N41" s="24" t="str">
        <f>IF(T41&gt;(Калькулятор!$B$5+2),"",IF(T41=Калькулятор!$B$5+2,0,IF(T41&lt;=Калькулятор!$B$5,0,0)))</f>
        <v/>
      </c>
      <c r="O41" s="24" t="str">
        <f>IF(T41&gt;(Калькулятор!$B$5+2),"",IF(T41=Калькулятор!$B$5+2,0,IF(T41&lt;=Калькулятор!$B$5,0,0)))</f>
        <v/>
      </c>
      <c r="P41" s="24" t="str">
        <f>IF(T41&gt;(Калькулятор!$B$5+2),"",IF(T41=Калькулятор!$B$5+2,0,IF(T41&lt;=Калькулятор!$B$5,0,0)))</f>
        <v/>
      </c>
      <c r="Q41" s="24" t="str">
        <f>IF(T41&gt;(Калькулятор!$B$5+2),"",IF(T41=Калькулятор!$B$5+2,0,IF(T41&lt;=Калькулятор!$B$5,0,0)))</f>
        <v/>
      </c>
      <c r="R41" s="96" t="str">
        <f>IF(T41&gt;(Калькулятор!$B$5+2),"",IF(T41=Калькулятор!$B$5+2,XIRR($D$7:D40,$B$7:B40,50),"Х"))</f>
        <v/>
      </c>
      <c r="S41" s="23" t="str">
        <f>IF(T41&gt;(Калькулятор!$B$5+2),"",IF(T41=Калькулятор!$B$5+2,F41+E41+J41+H41,"Х"))</f>
        <v/>
      </c>
      <c r="T41" s="18">
        <v>35</v>
      </c>
      <c r="U41" s="19" t="str">
        <f ca="1">Калькулятор!E38</f>
        <v>погашено</v>
      </c>
    </row>
    <row r="42" spans="1:21" ht="15.75" x14ac:dyDescent="0.25">
      <c r="A42" s="20" t="str">
        <f>IF(T42&gt;(Калькулятор!$B$5+2),"",IF(T42=Калькулятор!$B$5+2,"Усього",Калькулятор!C39))</f>
        <v/>
      </c>
      <c r="B42" s="21" t="str">
        <f>IF(T42&gt;(Калькулятор!$B$5+2),"",IF(T42=Калькулятор!$B$5+2,"Х",Калькулятор!D39))</f>
        <v/>
      </c>
      <c r="C42" s="22" t="str">
        <f>IF(T42&gt;(Калькулятор!$B$5+2),"",IF(T42=Калькулятор!$B$5+2,SUM($C$8:C41),IFERROR(B42-B41,"")))</f>
        <v/>
      </c>
      <c r="D42" s="23" t="str">
        <f>IF(T42&gt;(Калькулятор!$B$5+2),"",IF(T42=Калькулятор!$B$5+2,SUM($D$7:D41),Калькулятор!J39))</f>
        <v/>
      </c>
      <c r="E42" s="23" t="str">
        <f>IF(T42&gt;(Калькулятор!$B$5+2),"",IF(T42=Калькулятор!$B$5+2,SUM(E41),Калькулятор!G39))</f>
        <v/>
      </c>
      <c r="F42" s="23" t="str">
        <f>IF(T42&gt;(Калькулятор!$B$5+2),"",IF(T42=Калькулятор!$B$5+2,SUM($F$7:F41),Калькулятор!H39))</f>
        <v/>
      </c>
      <c r="G42" s="24" t="str">
        <f>IF(T42&gt;(Калькулятор!$B$5+2),"",IF(T42=Калькулятор!$B$5+2,0,IF(T42&lt;=Калькулятор!$B$5,0,0)))</f>
        <v/>
      </c>
      <c r="H42" s="23" t="str">
        <f>IF(T42&gt;(Калькулятор!$B$5+2),"",IF(T42=Калькулятор!$B$5+2,SUM($H$7:H41),Калькулятор!F39))</f>
        <v/>
      </c>
      <c r="I42" s="25" t="str">
        <f>IF(T42&gt;(Калькулятор!$B$5+2),"",IF(T42=Калькулятор!$B$5+2,0,IF(T42&lt;=Калькулятор!$B$5,0,0)))</f>
        <v/>
      </c>
      <c r="J42" s="23" t="str">
        <f>IF(T42&gt;(Калькулятор!$B$5+2),"",IF(T42=Калькулятор!$B$5+2,SUM($J$7:J41),IF(T42&lt;=Калькулятор!$B$5,0,0)))</f>
        <v/>
      </c>
      <c r="K42" s="26" t="str">
        <f>IF(T42&gt;(Калькулятор!$B$5+2),"",IF(T42=Калькулятор!$B$5+2,0,IF(T42&lt;=Калькулятор!$B$5,0,0)))</f>
        <v/>
      </c>
      <c r="L42" s="24" t="str">
        <f>IF(T42&gt;(Калькулятор!$B$5+2),"",IF(T42=Калькулятор!$B$5+2,0,IF(T42&lt;=Калькулятор!$B$5,0,0)))</f>
        <v/>
      </c>
      <c r="M42" s="24" t="str">
        <f>IF(T42&gt;(Калькулятор!$B$5+2),"",IF(T42=Калькулятор!$B$5+2,0,IF(T42&lt;=Калькулятор!$B$5,0,0)))</f>
        <v/>
      </c>
      <c r="N42" s="24" t="str">
        <f>IF(T42&gt;(Калькулятор!$B$5+2),"",IF(T42=Калькулятор!$B$5+2,0,IF(T42&lt;=Калькулятор!$B$5,0,0)))</f>
        <v/>
      </c>
      <c r="O42" s="24" t="str">
        <f>IF(T42&gt;(Калькулятор!$B$5+2),"",IF(T42=Калькулятор!$B$5+2,0,IF(T42&lt;=Калькулятор!$B$5,0,0)))</f>
        <v/>
      </c>
      <c r="P42" s="24" t="str">
        <f>IF(T42&gt;(Калькулятор!$B$5+2),"",IF(T42=Калькулятор!$B$5+2,0,IF(T42&lt;=Калькулятор!$B$5,0,0)))</f>
        <v/>
      </c>
      <c r="Q42" s="24" t="str">
        <f>IF(T42&gt;(Калькулятор!$B$5+2),"",IF(T42=Калькулятор!$B$5+2,0,IF(T42&lt;=Калькулятор!$B$5,0,0)))</f>
        <v/>
      </c>
      <c r="R42" s="96" t="str">
        <f>IF(T42&gt;(Калькулятор!$B$5+2),"",IF(T42=Калькулятор!$B$5+2,XIRR($D$7:D41,$B$7:B41,50),"Х"))</f>
        <v/>
      </c>
      <c r="S42" s="23" t="str">
        <f>IF(T42&gt;(Калькулятор!$B$5+2),"",IF(T42=Калькулятор!$B$5+2,F42+E42+J42+H42,"Х"))</f>
        <v/>
      </c>
      <c r="T42" s="18">
        <v>36</v>
      </c>
      <c r="U42" s="19" t="str">
        <f ca="1">Калькулятор!E39</f>
        <v>погашено</v>
      </c>
    </row>
    <row r="43" spans="1:21" ht="15.75" x14ac:dyDescent="0.25">
      <c r="A43" s="20" t="str">
        <f>IF(T43&gt;(Калькулятор!$B$5+2),"",IF(T43=Калькулятор!$B$5+2,"Усього",Калькулятор!C40))</f>
        <v/>
      </c>
      <c r="B43" s="21" t="str">
        <f>IF(T43&gt;(Калькулятор!$B$5+2),"",IF(T43=Калькулятор!$B$5+2,"Х",Калькулятор!D40))</f>
        <v/>
      </c>
      <c r="C43" s="22" t="str">
        <f>IF(T43&gt;(Калькулятор!$B$5+2),"",IF(T43=Калькулятор!$B$5+2,SUM($C$8:C42),IFERROR(B43-B42,"")))</f>
        <v/>
      </c>
      <c r="D43" s="23" t="str">
        <f>IF(T43&gt;(Калькулятор!$B$5+2),"",IF(T43=Калькулятор!$B$5+2,SUM($D$7:D42),Калькулятор!J40))</f>
        <v/>
      </c>
      <c r="E43" s="23" t="str">
        <f>IF(T43&gt;(Калькулятор!$B$5+2),"",IF(T43=Калькулятор!$B$5+2,SUM(E42),Калькулятор!G40))</f>
        <v/>
      </c>
      <c r="F43" s="23" t="str">
        <f>IF(T43&gt;(Калькулятор!$B$5+2),"",IF(T43=Калькулятор!$B$5+2,SUM($F$7:F42),Калькулятор!H40))</f>
        <v/>
      </c>
      <c r="G43" s="24" t="str">
        <f>IF(T43&gt;(Калькулятор!$B$5+2),"",IF(T43=Калькулятор!$B$5+2,0,IF(T43&lt;=Калькулятор!$B$5,0,0)))</f>
        <v/>
      </c>
      <c r="H43" s="23" t="str">
        <f>IF(T43&gt;(Калькулятор!$B$5+2),"",IF(T43=Калькулятор!$B$5+2,SUM($H$7:H42),Калькулятор!F40))</f>
        <v/>
      </c>
      <c r="I43" s="25" t="str">
        <f>IF(T43&gt;(Калькулятор!$B$5+2),"",IF(T43=Калькулятор!$B$5+2,0,IF(T43&lt;=Калькулятор!$B$5,0,0)))</f>
        <v/>
      </c>
      <c r="J43" s="23" t="str">
        <f>IF(T43&gt;(Калькулятор!$B$5+2),"",IF(T43=Калькулятор!$B$5+2,SUM($J$7:J42),IF(T43&lt;=Калькулятор!$B$5,0,0)))</f>
        <v/>
      </c>
      <c r="K43" s="26" t="str">
        <f>IF(T43&gt;(Калькулятор!$B$5+2),"",IF(T43=Калькулятор!$B$5+2,0,IF(T43&lt;=Калькулятор!$B$5,0,0)))</f>
        <v/>
      </c>
      <c r="L43" s="24" t="str">
        <f>IF(T43&gt;(Калькулятор!$B$5+2),"",IF(T43=Калькулятор!$B$5+2,0,IF(T43&lt;=Калькулятор!$B$5,0,0)))</f>
        <v/>
      </c>
      <c r="M43" s="24" t="str">
        <f>IF(T43&gt;(Калькулятор!$B$5+2),"",IF(T43=Калькулятор!$B$5+2,0,IF(T43&lt;=Калькулятор!$B$5,0,0)))</f>
        <v/>
      </c>
      <c r="N43" s="24" t="str">
        <f>IF(T43&gt;(Калькулятор!$B$5+2),"",IF(T43=Калькулятор!$B$5+2,0,IF(T43&lt;=Калькулятор!$B$5,0,0)))</f>
        <v/>
      </c>
      <c r="O43" s="24" t="str">
        <f>IF(T43&gt;(Калькулятор!$B$5+2),"",IF(T43=Калькулятор!$B$5+2,0,IF(T43&lt;=Калькулятор!$B$5,0,0)))</f>
        <v/>
      </c>
      <c r="P43" s="24" t="str">
        <f>IF(T43&gt;(Калькулятор!$B$5+2),"",IF(T43=Калькулятор!$B$5+2,0,IF(T43&lt;=Калькулятор!$B$5,0,0)))</f>
        <v/>
      </c>
      <c r="Q43" s="24" t="str">
        <f>IF(T43&gt;(Калькулятор!$B$5+2),"",IF(T43=Калькулятор!$B$5+2,0,IF(T43&lt;=Калькулятор!$B$5,0,0)))</f>
        <v/>
      </c>
      <c r="R43" s="96" t="str">
        <f>IF(T43&gt;(Калькулятор!$B$5+2),"",IF(T43=Калькулятор!$B$5+2,XIRR($D$7:D42,$B$7:B42,50),"Х"))</f>
        <v/>
      </c>
      <c r="S43" s="23" t="str">
        <f>IF(T43&gt;(Калькулятор!$B$5+2),"",IF(T43=Калькулятор!$B$5+2,F43+E43+J43+H43,"Х"))</f>
        <v/>
      </c>
      <c r="T43" s="18">
        <v>37</v>
      </c>
      <c r="U43" s="19" t="str">
        <f ca="1">Калькулятор!E40</f>
        <v>погашено</v>
      </c>
    </row>
    <row r="44" spans="1:21" ht="15.75" x14ac:dyDescent="0.25">
      <c r="A44" s="20" t="str">
        <f>IF(T44&gt;(Калькулятор!$B$5+2),"",IF(T44=Калькулятор!$B$5+2,"Усього",Калькулятор!C41))</f>
        <v/>
      </c>
      <c r="B44" s="21" t="str">
        <f>IF(T44&gt;(Калькулятор!$B$5+2),"",IF(T44=Калькулятор!$B$5+2,"Х",Калькулятор!D41))</f>
        <v/>
      </c>
      <c r="C44" s="22" t="str">
        <f>IF(T44&gt;(Калькулятор!$B$5+2),"",IF(T44=Калькулятор!$B$5+2,SUM($C$8:C43),IFERROR(B44-B43,"")))</f>
        <v/>
      </c>
      <c r="D44" s="23" t="str">
        <f>IF(T44&gt;(Калькулятор!$B$5+2),"",IF(T44=Калькулятор!$B$5+2,SUM($D$7:D43),Калькулятор!J41))</f>
        <v/>
      </c>
      <c r="E44" s="23" t="str">
        <f>IF(T44&gt;(Калькулятор!$B$5+2),"",IF(T44=Калькулятор!$B$5+2,SUM(E43),Калькулятор!G41))</f>
        <v/>
      </c>
      <c r="F44" s="23" t="str">
        <f>IF(T44&gt;(Калькулятор!$B$5+2),"",IF(T44=Калькулятор!$B$5+2,SUM($F$7:F43),Калькулятор!H41))</f>
        <v/>
      </c>
      <c r="G44" s="24" t="str">
        <f>IF(T44&gt;(Калькулятор!$B$5+2),"",IF(T44=Калькулятор!$B$5+2,0,IF(T44&lt;=Калькулятор!$B$5,0,0)))</f>
        <v/>
      </c>
      <c r="H44" s="23" t="str">
        <f>IF(T44&gt;(Калькулятор!$B$5+2),"",IF(T44=Калькулятор!$B$5+2,SUM($H$7:H43),Калькулятор!F41))</f>
        <v/>
      </c>
      <c r="I44" s="25" t="str">
        <f>IF(T44&gt;(Калькулятор!$B$5+2),"",IF(T44=Калькулятор!$B$5+2,0,IF(T44&lt;=Калькулятор!$B$5,0,0)))</f>
        <v/>
      </c>
      <c r="J44" s="23" t="str">
        <f>IF(T44&gt;(Калькулятор!$B$5+2),"",IF(T44=Калькулятор!$B$5+2,SUM($J$7:J43),IF(T44&lt;=Калькулятор!$B$5,0,0)))</f>
        <v/>
      </c>
      <c r="K44" s="26" t="str">
        <f>IF(T44&gt;(Калькулятор!$B$5+2),"",IF(T44=Калькулятор!$B$5+2,0,IF(T44&lt;=Калькулятор!$B$5,0,0)))</f>
        <v/>
      </c>
      <c r="L44" s="24" t="str">
        <f>IF(T44&gt;(Калькулятор!$B$5+2),"",IF(T44=Калькулятор!$B$5+2,0,IF(T44&lt;=Калькулятор!$B$5,0,0)))</f>
        <v/>
      </c>
      <c r="M44" s="24" t="str">
        <f>IF(T44&gt;(Калькулятор!$B$5+2),"",IF(T44=Калькулятор!$B$5+2,0,IF(T44&lt;=Калькулятор!$B$5,0,0)))</f>
        <v/>
      </c>
      <c r="N44" s="24" t="str">
        <f>IF(T44&gt;(Калькулятор!$B$5+2),"",IF(T44=Калькулятор!$B$5+2,0,IF(T44&lt;=Калькулятор!$B$5,0,0)))</f>
        <v/>
      </c>
      <c r="O44" s="24" t="str">
        <f>IF(T44&gt;(Калькулятор!$B$5+2),"",IF(T44=Калькулятор!$B$5+2,0,IF(T44&lt;=Калькулятор!$B$5,0,0)))</f>
        <v/>
      </c>
      <c r="P44" s="24" t="str">
        <f>IF(T44&gt;(Калькулятор!$B$5+2),"",IF(T44=Калькулятор!$B$5+2,0,IF(T44&lt;=Калькулятор!$B$5,0,0)))</f>
        <v/>
      </c>
      <c r="Q44" s="24" t="str">
        <f>IF(T44&gt;(Калькулятор!$B$5+2),"",IF(T44=Калькулятор!$B$5+2,0,IF(T44&lt;=Калькулятор!$B$5,0,0)))</f>
        <v/>
      </c>
      <c r="R44" s="96" t="str">
        <f>IF(T44&gt;(Калькулятор!$B$5+2),"",IF(T44=Калькулятор!$B$5+2,XIRR($D$7:D43,$B$7:B43,50),"Х"))</f>
        <v/>
      </c>
      <c r="S44" s="23" t="str">
        <f>IF(T44&gt;(Калькулятор!$B$5+2),"",IF(T44=Калькулятор!$B$5+2,F44+E44+J44+H44,"Х"))</f>
        <v/>
      </c>
      <c r="T44" s="18">
        <v>38</v>
      </c>
      <c r="U44" s="19" t="str">
        <f ca="1">Калькулятор!E41</f>
        <v>погашено</v>
      </c>
    </row>
    <row r="45" spans="1:21" ht="15.75" x14ac:dyDescent="0.25">
      <c r="A45" s="20" t="str">
        <f>IF(T45&gt;(Калькулятор!$B$5+2),"",IF(T45=Калькулятор!$B$5+2,"Усього",Калькулятор!C42))</f>
        <v/>
      </c>
      <c r="B45" s="21" t="str">
        <f>IF(T45&gt;(Калькулятор!$B$5+2),"",IF(T45=Калькулятор!$B$5+2,"Х",Калькулятор!D42))</f>
        <v/>
      </c>
      <c r="C45" s="22" t="str">
        <f>IF(T45&gt;(Калькулятор!$B$5+2),"",IF(T45=Калькулятор!$B$5+2,SUM($C$8:C44),IFERROR(B45-B44,"")))</f>
        <v/>
      </c>
      <c r="D45" s="23" t="str">
        <f>IF(T45&gt;(Калькулятор!$B$5+2),"",IF(T45=Калькулятор!$B$5+2,SUM($D$7:D44),Калькулятор!J42))</f>
        <v/>
      </c>
      <c r="E45" s="23" t="str">
        <f>IF(T45&gt;(Калькулятор!$B$5+2),"",IF(T45=Калькулятор!$B$5+2,SUM(E44),Калькулятор!G42))</f>
        <v/>
      </c>
      <c r="F45" s="23" t="str">
        <f>IF(T45&gt;(Калькулятор!$B$5+2),"",IF(T45=Калькулятор!$B$5+2,SUM($F$7:F44),Калькулятор!H42))</f>
        <v/>
      </c>
      <c r="G45" s="24" t="str">
        <f>IF(T45&gt;(Калькулятор!$B$5+2),"",IF(T45=Калькулятор!$B$5+2,0,IF(T45&lt;=Калькулятор!$B$5,0,0)))</f>
        <v/>
      </c>
      <c r="H45" s="23" t="str">
        <f>IF(T45&gt;(Калькулятор!$B$5+2),"",IF(T45=Калькулятор!$B$5+2,SUM($H$7:H44),Калькулятор!F42))</f>
        <v/>
      </c>
      <c r="I45" s="25" t="str">
        <f>IF(T45&gt;(Калькулятор!$B$5+2),"",IF(T45=Калькулятор!$B$5+2,0,IF(T45&lt;=Калькулятор!$B$5,0,0)))</f>
        <v/>
      </c>
      <c r="J45" s="23" t="str">
        <f>IF(T45&gt;(Калькулятор!$B$5+2),"",IF(T45=Калькулятор!$B$5+2,SUM($J$7:J44),IF(T45&lt;=Калькулятор!$B$5,0,0)))</f>
        <v/>
      </c>
      <c r="K45" s="26" t="str">
        <f>IF(T45&gt;(Калькулятор!$B$5+2),"",IF(T45=Калькулятор!$B$5+2,0,IF(T45&lt;=Калькулятор!$B$5,0,0)))</f>
        <v/>
      </c>
      <c r="L45" s="24" t="str">
        <f>IF(T45&gt;(Калькулятор!$B$5+2),"",IF(T45=Калькулятор!$B$5+2,0,IF(T45&lt;=Калькулятор!$B$5,0,0)))</f>
        <v/>
      </c>
      <c r="M45" s="24" t="str">
        <f>IF(T45&gt;(Калькулятор!$B$5+2),"",IF(T45=Калькулятор!$B$5+2,0,IF(T45&lt;=Калькулятор!$B$5,0,0)))</f>
        <v/>
      </c>
      <c r="N45" s="24" t="str">
        <f>IF(T45&gt;(Калькулятор!$B$5+2),"",IF(T45=Калькулятор!$B$5+2,0,IF(T45&lt;=Калькулятор!$B$5,0,0)))</f>
        <v/>
      </c>
      <c r="O45" s="24" t="str">
        <f>IF(T45&gt;(Калькулятор!$B$5+2),"",IF(T45=Калькулятор!$B$5+2,0,IF(T45&lt;=Калькулятор!$B$5,0,0)))</f>
        <v/>
      </c>
      <c r="P45" s="24" t="str">
        <f>IF(T45&gt;(Калькулятор!$B$5+2),"",IF(T45=Калькулятор!$B$5+2,0,IF(T45&lt;=Калькулятор!$B$5,0,0)))</f>
        <v/>
      </c>
      <c r="Q45" s="24" t="str">
        <f>IF(T45&gt;(Калькулятор!$B$5+2),"",IF(T45=Калькулятор!$B$5+2,0,IF(T45&lt;=Калькулятор!$B$5,0,0)))</f>
        <v/>
      </c>
      <c r="R45" s="96" t="str">
        <f>IF(T45&gt;(Калькулятор!$B$5+2),"",IF(T45=Калькулятор!$B$5+2,XIRR($D$7:D44,$B$7:B44,50),"Х"))</f>
        <v/>
      </c>
      <c r="S45" s="23" t="str">
        <f>IF(T45&gt;(Калькулятор!$B$5+2),"",IF(T45=Калькулятор!$B$5+2,F45+E45+J45+H45,"Х"))</f>
        <v/>
      </c>
      <c r="T45" s="18">
        <v>39</v>
      </c>
      <c r="U45" s="19" t="str">
        <f ca="1">Калькулятор!E42</f>
        <v>погашено</v>
      </c>
    </row>
    <row r="46" spans="1:21" ht="15.75" x14ac:dyDescent="0.25">
      <c r="A46" s="20" t="str">
        <f>IF(T46&gt;(Калькулятор!$B$5+2),"",IF(T46=Калькулятор!$B$5+2,"Усього",Калькулятор!C43))</f>
        <v/>
      </c>
      <c r="B46" s="21" t="str">
        <f>IF(T46&gt;(Калькулятор!$B$5+2),"",IF(T46=Калькулятор!$B$5+2,"Х",Калькулятор!D43))</f>
        <v/>
      </c>
      <c r="C46" s="22" t="str">
        <f>IF(T46&gt;(Калькулятор!$B$5+2),"",IF(T46=Калькулятор!$B$5+2,SUM($C$8:C45),IFERROR(B46-B45,"")))</f>
        <v/>
      </c>
      <c r="D46" s="23" t="str">
        <f>IF(T46&gt;(Калькулятор!$B$5+2),"",IF(T46=Калькулятор!$B$5+2,SUM($D$7:D45),Калькулятор!J43))</f>
        <v/>
      </c>
      <c r="E46" s="23" t="str">
        <f>IF(T46&gt;(Калькулятор!$B$5+2),"",IF(T46=Калькулятор!$B$5+2,SUM(E45),Калькулятор!G43))</f>
        <v/>
      </c>
      <c r="F46" s="23" t="str">
        <f>IF(T46&gt;(Калькулятор!$B$5+2),"",IF(T46=Калькулятор!$B$5+2,SUM($F$7:F45),Калькулятор!H43))</f>
        <v/>
      </c>
      <c r="G46" s="24" t="str">
        <f>IF(T46&gt;(Калькулятор!$B$5+2),"",IF(T46=Калькулятор!$B$5+2,0,IF(T46&lt;=Калькулятор!$B$5,0,0)))</f>
        <v/>
      </c>
      <c r="H46" s="23" t="str">
        <f>IF(T46&gt;(Калькулятор!$B$5+2),"",IF(T46=Калькулятор!$B$5+2,SUM($H$7:H45),Калькулятор!F43))</f>
        <v/>
      </c>
      <c r="I46" s="25" t="str">
        <f>IF(T46&gt;(Калькулятор!$B$5+2),"",IF(T46=Калькулятор!$B$5+2,0,IF(T46&lt;=Калькулятор!$B$5,0,0)))</f>
        <v/>
      </c>
      <c r="J46" s="23" t="str">
        <f>IF(T46&gt;(Калькулятор!$B$5+2),"",IF(T46=Калькулятор!$B$5+2,SUM($J$7:J45),IF(T46&lt;=Калькулятор!$B$5,0,0)))</f>
        <v/>
      </c>
      <c r="K46" s="26" t="str">
        <f>IF(T46&gt;(Калькулятор!$B$5+2),"",IF(T46=Калькулятор!$B$5+2,0,IF(T46&lt;=Калькулятор!$B$5,0,0)))</f>
        <v/>
      </c>
      <c r="L46" s="24" t="str">
        <f>IF(T46&gt;(Калькулятор!$B$5+2),"",IF(T46=Калькулятор!$B$5+2,0,IF(T46&lt;=Калькулятор!$B$5,0,0)))</f>
        <v/>
      </c>
      <c r="M46" s="24" t="str">
        <f>IF(T46&gt;(Калькулятор!$B$5+2),"",IF(T46=Калькулятор!$B$5+2,0,IF(T46&lt;=Калькулятор!$B$5,0,0)))</f>
        <v/>
      </c>
      <c r="N46" s="24" t="str">
        <f>IF(T46&gt;(Калькулятор!$B$5+2),"",IF(T46=Калькулятор!$B$5+2,0,IF(T46&lt;=Калькулятор!$B$5,0,0)))</f>
        <v/>
      </c>
      <c r="O46" s="24" t="str">
        <f>IF(T46&gt;(Калькулятор!$B$5+2),"",IF(T46=Калькулятор!$B$5+2,0,IF(T46&lt;=Калькулятор!$B$5,0,0)))</f>
        <v/>
      </c>
      <c r="P46" s="24" t="str">
        <f>IF(T46&gt;(Калькулятор!$B$5+2),"",IF(T46=Калькулятор!$B$5+2,0,IF(T46&lt;=Калькулятор!$B$5,0,0)))</f>
        <v/>
      </c>
      <c r="Q46" s="24" t="str">
        <f>IF(T46&gt;(Калькулятор!$B$5+2),"",IF(T46=Калькулятор!$B$5+2,0,IF(T46&lt;=Калькулятор!$B$5,0,0)))</f>
        <v/>
      </c>
      <c r="R46" s="96" t="str">
        <f>IF(T46&gt;(Калькулятор!$B$5+2),"",IF(T46=Калькулятор!$B$5+2,XIRR($D$7:D45,$B$7:B45,50),"Х"))</f>
        <v/>
      </c>
      <c r="S46" s="23" t="str">
        <f>IF(T46&gt;(Калькулятор!$B$5+2),"",IF(T46=Калькулятор!$B$5+2,F46+E46+J46+H46,"Х"))</f>
        <v/>
      </c>
      <c r="T46" s="18">
        <v>40</v>
      </c>
      <c r="U46" s="19" t="str">
        <f ca="1">Калькулятор!E43</f>
        <v>погашено</v>
      </c>
    </row>
    <row r="47" spans="1:21" ht="15.75" x14ac:dyDescent="0.25">
      <c r="A47" s="20" t="str">
        <f>IF(T47&gt;(Калькулятор!$B$5+2),"",IF(T47=Калькулятор!$B$5+2,"Усього",Калькулятор!C44))</f>
        <v/>
      </c>
      <c r="B47" s="21" t="str">
        <f>IF(T47&gt;(Калькулятор!$B$5+2),"",IF(T47=Калькулятор!$B$5+2,"Х",Калькулятор!D44))</f>
        <v/>
      </c>
      <c r="C47" s="22" t="str">
        <f>IF(T47&gt;(Калькулятор!$B$5+2),"",IF(T47=Калькулятор!$B$5+2,SUM($C$8:C46),IFERROR(B47-B46,"")))</f>
        <v/>
      </c>
      <c r="D47" s="23" t="str">
        <f>IF(T47&gt;(Калькулятор!$B$5+2),"",IF(T47=Калькулятор!$B$5+2,SUM($D$7:D46),Калькулятор!J44))</f>
        <v/>
      </c>
      <c r="E47" s="23" t="str">
        <f>IF(T47&gt;(Калькулятор!$B$5+2),"",IF(T47=Калькулятор!$B$5+2,SUM(E46),Калькулятор!G44))</f>
        <v/>
      </c>
      <c r="F47" s="23" t="str">
        <f>IF(T47&gt;(Калькулятор!$B$5+2),"",IF(T47=Калькулятор!$B$5+2,SUM($F$7:F46),Калькулятор!H44))</f>
        <v/>
      </c>
      <c r="G47" s="24" t="str">
        <f>IF(T47&gt;(Калькулятор!$B$5+2),"",IF(T47=Калькулятор!$B$5+2,0,IF(T47&lt;=Калькулятор!$B$5,0,0)))</f>
        <v/>
      </c>
      <c r="H47" s="23" t="str">
        <f>IF(T47&gt;(Калькулятор!$B$5+2),"",IF(T47=Калькулятор!$B$5+2,SUM($H$7:H46),Калькулятор!F44))</f>
        <v/>
      </c>
      <c r="I47" s="25" t="str">
        <f>IF(T47&gt;(Калькулятор!$B$5+2),"",IF(T47=Калькулятор!$B$5+2,0,IF(T47&lt;=Калькулятор!$B$5,0,0)))</f>
        <v/>
      </c>
      <c r="J47" s="23" t="str">
        <f>IF(T47&gt;(Калькулятор!$B$5+2),"",IF(T47=Калькулятор!$B$5+2,SUM($J$7:J46),IF(T47&lt;=Калькулятор!$B$5,0,0)))</f>
        <v/>
      </c>
      <c r="K47" s="26" t="str">
        <f>IF(T47&gt;(Калькулятор!$B$5+2),"",IF(T47=Калькулятор!$B$5+2,0,IF(T47&lt;=Калькулятор!$B$5,0,0)))</f>
        <v/>
      </c>
      <c r="L47" s="24" t="str">
        <f>IF(T47&gt;(Калькулятор!$B$5+2),"",IF(T47=Калькулятор!$B$5+2,0,IF(T47&lt;=Калькулятор!$B$5,0,0)))</f>
        <v/>
      </c>
      <c r="M47" s="24" t="str">
        <f>IF(T47&gt;(Калькулятор!$B$5+2),"",IF(T47=Калькулятор!$B$5+2,0,IF(T47&lt;=Калькулятор!$B$5,0,0)))</f>
        <v/>
      </c>
      <c r="N47" s="24" t="str">
        <f>IF(T47&gt;(Калькулятор!$B$5+2),"",IF(T47=Калькулятор!$B$5+2,0,IF(T47&lt;=Калькулятор!$B$5,0,0)))</f>
        <v/>
      </c>
      <c r="O47" s="24" t="str">
        <f>IF(T47&gt;(Калькулятор!$B$5+2),"",IF(T47=Калькулятор!$B$5+2,0,IF(T47&lt;=Калькулятор!$B$5,0,0)))</f>
        <v/>
      </c>
      <c r="P47" s="24" t="str">
        <f>IF(T47&gt;(Калькулятор!$B$5+2),"",IF(T47=Калькулятор!$B$5+2,0,IF(T47&lt;=Калькулятор!$B$5,0,0)))</f>
        <v/>
      </c>
      <c r="Q47" s="24" t="str">
        <f>IF(T47&gt;(Калькулятор!$B$5+2),"",IF(T47=Калькулятор!$B$5+2,0,IF(T47&lt;=Калькулятор!$B$5,0,0)))</f>
        <v/>
      </c>
      <c r="R47" s="96" t="str">
        <f>IF(T47&gt;(Калькулятор!$B$5+2),"",IF(T47=Калькулятор!$B$5+2,XIRR($D$7:D46,$B$7:B46,50),"Х"))</f>
        <v/>
      </c>
      <c r="S47" s="23" t="str">
        <f>IF(T47&gt;(Калькулятор!$B$5+2),"",IF(T47=Калькулятор!$B$5+2,F47+E47+J47+H47,"Х"))</f>
        <v/>
      </c>
      <c r="T47" s="18">
        <v>41</v>
      </c>
      <c r="U47" s="19" t="str">
        <f ca="1">Калькулятор!E44</f>
        <v>погашено</v>
      </c>
    </row>
    <row r="48" spans="1:21" ht="15.75" x14ac:dyDescent="0.25">
      <c r="A48" s="20" t="str">
        <f>IF(T48&gt;(Калькулятор!$B$5+2),"",IF(T48=Калькулятор!$B$5+2,"Усього",Калькулятор!C45))</f>
        <v/>
      </c>
      <c r="B48" s="21" t="str">
        <f>IF(T48&gt;(Калькулятор!$B$5+2),"",IF(T48=Калькулятор!$B$5+2,"Х",Калькулятор!D45))</f>
        <v/>
      </c>
      <c r="C48" s="22" t="str">
        <f>IF(T48&gt;(Калькулятор!$B$5+2),"",IF(T48=Калькулятор!$B$5+2,SUM($C$8:C47),IFERROR(B48-B47,"")))</f>
        <v/>
      </c>
      <c r="D48" s="23" t="str">
        <f>IF(T48&gt;(Калькулятор!$B$5+2),"",IF(T48=Калькулятор!$B$5+2,SUM($D$7:D47),Калькулятор!J45))</f>
        <v/>
      </c>
      <c r="E48" s="23" t="str">
        <f>IF(T48&gt;(Калькулятор!$B$5+2),"",IF(T48=Калькулятор!$B$5+2,SUM(E47),Калькулятор!G45))</f>
        <v/>
      </c>
      <c r="F48" s="23" t="str">
        <f>IF(T48&gt;(Калькулятор!$B$5+2),"",IF(T48=Калькулятор!$B$5+2,SUM($F$7:F47),Калькулятор!H45))</f>
        <v/>
      </c>
      <c r="G48" s="24" t="str">
        <f>IF(T48&gt;(Калькулятор!$B$5+2),"",IF(T48=Калькулятор!$B$5+2,0,IF(T48&lt;=Калькулятор!$B$5,0,0)))</f>
        <v/>
      </c>
      <c r="H48" s="23" t="str">
        <f>IF(T48&gt;(Калькулятор!$B$5+2),"",IF(T48=Калькулятор!$B$5+2,SUM($H$7:H47),Калькулятор!F45))</f>
        <v/>
      </c>
      <c r="I48" s="25" t="str">
        <f>IF(T48&gt;(Калькулятор!$B$5+2),"",IF(T48=Калькулятор!$B$5+2,0,IF(T48&lt;=Калькулятор!$B$5,0,0)))</f>
        <v/>
      </c>
      <c r="J48" s="23" t="str">
        <f>IF(T48&gt;(Калькулятор!$B$5+2),"",IF(T48=Калькулятор!$B$5+2,SUM($J$7:J47),IF(T48&lt;=Калькулятор!$B$5,0,0)))</f>
        <v/>
      </c>
      <c r="K48" s="26" t="str">
        <f>IF(T48&gt;(Калькулятор!$B$5+2),"",IF(T48=Калькулятор!$B$5+2,0,IF(T48&lt;=Калькулятор!$B$5,0,0)))</f>
        <v/>
      </c>
      <c r="L48" s="24" t="str">
        <f>IF(T48&gt;(Калькулятор!$B$5+2),"",IF(T48=Калькулятор!$B$5+2,0,IF(T48&lt;=Калькулятор!$B$5,0,0)))</f>
        <v/>
      </c>
      <c r="M48" s="24" t="str">
        <f>IF(T48&gt;(Калькулятор!$B$5+2),"",IF(T48=Калькулятор!$B$5+2,0,IF(T48&lt;=Калькулятор!$B$5,0,0)))</f>
        <v/>
      </c>
      <c r="N48" s="24" t="str">
        <f>IF(T48&gt;(Калькулятор!$B$5+2),"",IF(T48=Калькулятор!$B$5+2,0,IF(T48&lt;=Калькулятор!$B$5,0,0)))</f>
        <v/>
      </c>
      <c r="O48" s="24" t="str">
        <f>IF(T48&gt;(Калькулятор!$B$5+2),"",IF(T48=Калькулятор!$B$5+2,0,IF(T48&lt;=Калькулятор!$B$5,0,0)))</f>
        <v/>
      </c>
      <c r="P48" s="24" t="str">
        <f>IF(T48&gt;(Калькулятор!$B$5+2),"",IF(T48=Калькулятор!$B$5+2,0,IF(T48&lt;=Калькулятор!$B$5,0,0)))</f>
        <v/>
      </c>
      <c r="Q48" s="24" t="str">
        <f>IF(T48&gt;(Калькулятор!$B$5+2),"",IF(T48=Калькулятор!$B$5+2,0,IF(T48&lt;=Калькулятор!$B$5,0,0)))</f>
        <v/>
      </c>
      <c r="R48" s="96" t="str">
        <f>IF(T48&gt;(Калькулятор!$B$5+2),"",IF(T48=Калькулятор!$B$5+2,XIRR($D$7:D47,$B$7:B47,50),"Х"))</f>
        <v/>
      </c>
      <c r="S48" s="23" t="str">
        <f>IF(T48&gt;(Калькулятор!$B$5+2),"",IF(T48=Калькулятор!$B$5+2,F48+E48+J48+H48,"Х"))</f>
        <v/>
      </c>
      <c r="T48" s="18">
        <v>42</v>
      </c>
      <c r="U48" s="19" t="str">
        <f ca="1">Калькулятор!E45</f>
        <v>погашено</v>
      </c>
    </row>
    <row r="49" spans="1:21" ht="15.75" x14ac:dyDescent="0.25">
      <c r="A49" s="20" t="str">
        <f>IF(T49&gt;(Калькулятор!$B$5+2),"",IF(T49=Калькулятор!$B$5+2,"Усього",Калькулятор!C46))</f>
        <v/>
      </c>
      <c r="B49" s="21" t="str">
        <f>IF(T49&gt;(Калькулятор!$B$5+2),"",IF(T49=Калькулятор!$B$5+2,"Х",Калькулятор!D46))</f>
        <v/>
      </c>
      <c r="C49" s="22" t="str">
        <f>IF(T49&gt;(Калькулятор!$B$5+2),"",IF(T49=Калькулятор!$B$5+2,SUM($C$8:C48),IFERROR(B49-B48,"")))</f>
        <v/>
      </c>
      <c r="D49" s="23" t="str">
        <f>IF(T49&gt;(Калькулятор!$B$5+2),"",IF(T49=Калькулятор!$B$5+2,SUM($D$7:D48),Калькулятор!J46))</f>
        <v/>
      </c>
      <c r="E49" s="23" t="str">
        <f>IF(T49&gt;(Калькулятор!$B$5+2),"",IF(T49=Калькулятор!$B$5+2,SUM(E48),Калькулятор!G46))</f>
        <v/>
      </c>
      <c r="F49" s="23" t="str">
        <f>IF(T49&gt;(Калькулятор!$B$5+2),"",IF(T49=Калькулятор!$B$5+2,SUM($F$7:F48),Калькулятор!H46))</f>
        <v/>
      </c>
      <c r="G49" s="24" t="str">
        <f>IF(T49&gt;(Калькулятор!$B$5+2),"",IF(T49=Калькулятор!$B$5+2,0,IF(T49&lt;=Калькулятор!$B$5,0,0)))</f>
        <v/>
      </c>
      <c r="H49" s="23" t="str">
        <f>IF(T49&gt;(Калькулятор!$B$5+2),"",IF(T49=Калькулятор!$B$5+2,SUM($H$7:H48),Калькулятор!F46))</f>
        <v/>
      </c>
      <c r="I49" s="25" t="str">
        <f>IF(T49&gt;(Калькулятор!$B$5+2),"",IF(T49=Калькулятор!$B$5+2,0,IF(T49&lt;=Калькулятор!$B$5,0,0)))</f>
        <v/>
      </c>
      <c r="J49" s="23" t="str">
        <f>IF(T49&gt;(Калькулятор!$B$5+2),"",IF(T49=Калькулятор!$B$5+2,SUM($J$7:J48),IF(T49&lt;=Калькулятор!$B$5,0,0)))</f>
        <v/>
      </c>
      <c r="K49" s="26" t="str">
        <f>IF(T49&gt;(Калькулятор!$B$5+2),"",IF(T49=Калькулятор!$B$5+2,0,IF(T49&lt;=Калькулятор!$B$5,0,0)))</f>
        <v/>
      </c>
      <c r="L49" s="24" t="str">
        <f>IF(T49&gt;(Калькулятор!$B$5+2),"",IF(T49=Калькулятор!$B$5+2,0,IF(T49&lt;=Калькулятор!$B$5,0,0)))</f>
        <v/>
      </c>
      <c r="M49" s="24" t="str">
        <f>IF(T49&gt;(Калькулятор!$B$5+2),"",IF(T49=Калькулятор!$B$5+2,0,IF(T49&lt;=Калькулятор!$B$5,0,0)))</f>
        <v/>
      </c>
      <c r="N49" s="24" t="str">
        <f>IF(T49&gt;(Калькулятор!$B$5+2),"",IF(T49=Калькулятор!$B$5+2,0,IF(T49&lt;=Калькулятор!$B$5,0,0)))</f>
        <v/>
      </c>
      <c r="O49" s="24" t="str">
        <f>IF(T49&gt;(Калькулятор!$B$5+2),"",IF(T49=Калькулятор!$B$5+2,0,IF(T49&lt;=Калькулятор!$B$5,0,0)))</f>
        <v/>
      </c>
      <c r="P49" s="24" t="str">
        <f>IF(T49&gt;(Калькулятор!$B$5+2),"",IF(T49=Калькулятор!$B$5+2,0,IF(T49&lt;=Калькулятор!$B$5,0,0)))</f>
        <v/>
      </c>
      <c r="Q49" s="24" t="str">
        <f>IF(T49&gt;(Калькулятор!$B$5+2),"",IF(T49=Калькулятор!$B$5+2,0,IF(T49&lt;=Калькулятор!$B$5,0,0)))</f>
        <v/>
      </c>
      <c r="R49" s="96" t="str">
        <f>IF(T49&gt;(Калькулятор!$B$5+2),"",IF(T49=Калькулятор!$B$5+2,XIRR($D$7:D48,$B$7:B48,50),"Х"))</f>
        <v/>
      </c>
      <c r="S49" s="23" t="str">
        <f>IF(T49&gt;(Калькулятор!$B$5+2),"",IF(T49=Калькулятор!$B$5+2,F49+E49+J49+H49,"Х"))</f>
        <v/>
      </c>
      <c r="T49" s="18">
        <v>43</v>
      </c>
      <c r="U49" s="19" t="str">
        <f ca="1">Калькулятор!E46</f>
        <v>погашено</v>
      </c>
    </row>
    <row r="50" spans="1:21" ht="15.75" x14ac:dyDescent="0.25">
      <c r="A50" s="20" t="str">
        <f>IF(T50&gt;(Калькулятор!$B$5+2),"",IF(T50=Калькулятор!$B$5+2,"Усього",Калькулятор!C47))</f>
        <v/>
      </c>
      <c r="B50" s="21" t="str">
        <f>IF(T50&gt;(Калькулятор!$B$5+2),"",IF(T50=Калькулятор!$B$5+2,"Х",Калькулятор!D47))</f>
        <v/>
      </c>
      <c r="C50" s="22" t="str">
        <f>IF(T50&gt;(Калькулятор!$B$5+2),"",IF(T50=Калькулятор!$B$5+2,SUM($C$8:C49),IFERROR(B50-B49,"")))</f>
        <v/>
      </c>
      <c r="D50" s="23" t="str">
        <f>IF(T50&gt;(Калькулятор!$B$5+2),"",IF(T50=Калькулятор!$B$5+2,SUM($D$7:D49),Калькулятор!J47))</f>
        <v/>
      </c>
      <c r="E50" s="23" t="str">
        <f>IF(T50&gt;(Калькулятор!$B$5+2),"",IF(T50=Калькулятор!$B$5+2,SUM(E49),Калькулятор!G47))</f>
        <v/>
      </c>
      <c r="F50" s="23" t="str">
        <f>IF(T50&gt;(Калькулятор!$B$5+2),"",IF(T50=Калькулятор!$B$5+2,SUM($F$7:F49),Калькулятор!H47))</f>
        <v/>
      </c>
      <c r="G50" s="24" t="str">
        <f>IF(T50&gt;(Калькулятор!$B$5+2),"",IF(T50=Калькулятор!$B$5+2,0,IF(T50&lt;=Калькулятор!$B$5,0,0)))</f>
        <v/>
      </c>
      <c r="H50" s="23" t="str">
        <f>IF(T50&gt;(Калькулятор!$B$5+2),"",IF(T50=Калькулятор!$B$5+2,SUM($H$7:H49),Калькулятор!F47))</f>
        <v/>
      </c>
      <c r="I50" s="25" t="str">
        <f>IF(T50&gt;(Калькулятор!$B$5+2),"",IF(T50=Калькулятор!$B$5+2,0,IF(T50&lt;=Калькулятор!$B$5,0,0)))</f>
        <v/>
      </c>
      <c r="J50" s="23" t="str">
        <f>IF(T50&gt;(Калькулятор!$B$5+2),"",IF(T50=Калькулятор!$B$5+2,SUM($J$7:J49),IF(T50&lt;=Калькулятор!$B$5,0,0)))</f>
        <v/>
      </c>
      <c r="K50" s="26" t="str">
        <f>IF(T50&gt;(Калькулятор!$B$5+2),"",IF(T50=Калькулятор!$B$5+2,0,IF(T50&lt;=Калькулятор!$B$5,0,0)))</f>
        <v/>
      </c>
      <c r="L50" s="24" t="str">
        <f>IF(T50&gt;(Калькулятор!$B$5+2),"",IF(T50=Калькулятор!$B$5+2,0,IF(T50&lt;=Калькулятор!$B$5,0,0)))</f>
        <v/>
      </c>
      <c r="M50" s="24" t="str">
        <f>IF(T50&gt;(Калькулятор!$B$5+2),"",IF(T50=Калькулятор!$B$5+2,0,IF(T50&lt;=Калькулятор!$B$5,0,0)))</f>
        <v/>
      </c>
      <c r="N50" s="24" t="str">
        <f>IF(T50&gt;(Калькулятор!$B$5+2),"",IF(T50=Калькулятор!$B$5+2,0,IF(T50&lt;=Калькулятор!$B$5,0,0)))</f>
        <v/>
      </c>
      <c r="O50" s="24" t="str">
        <f>IF(T50&gt;(Калькулятор!$B$5+2),"",IF(T50=Калькулятор!$B$5+2,0,IF(T50&lt;=Калькулятор!$B$5,0,0)))</f>
        <v/>
      </c>
      <c r="P50" s="24" t="str">
        <f>IF(T50&gt;(Калькулятор!$B$5+2),"",IF(T50=Калькулятор!$B$5+2,0,IF(T50&lt;=Калькулятор!$B$5,0,0)))</f>
        <v/>
      </c>
      <c r="Q50" s="24" t="str">
        <f>IF(T50&gt;(Калькулятор!$B$5+2),"",IF(T50=Калькулятор!$B$5+2,0,IF(T50&lt;=Калькулятор!$B$5,0,0)))</f>
        <v/>
      </c>
      <c r="R50" s="96" t="str">
        <f>IF(T50&gt;(Калькулятор!$B$5+2),"",IF(T50=Калькулятор!$B$5+2,XIRR($D$7:D49,$B$7:B49,50),"Х"))</f>
        <v/>
      </c>
      <c r="S50" s="23" t="str">
        <f>IF(T50&gt;(Калькулятор!$B$5+2),"",IF(T50=Калькулятор!$B$5+2,F50+E50+J50+H50,"Х"))</f>
        <v/>
      </c>
      <c r="T50" s="18">
        <v>44</v>
      </c>
      <c r="U50" s="19" t="str">
        <f ca="1">Калькулятор!E47</f>
        <v>погашено</v>
      </c>
    </row>
    <row r="51" spans="1:21" ht="15.75" x14ac:dyDescent="0.25">
      <c r="A51" s="20" t="str">
        <f>IF(T51&gt;(Калькулятор!$B$5+2),"",IF(T51=Калькулятор!$B$5+2,"Усього",Калькулятор!C48))</f>
        <v/>
      </c>
      <c r="B51" s="21" t="str">
        <f>IF(T51&gt;(Калькулятор!$B$5+2),"",IF(T51=Калькулятор!$B$5+2,"Х",Калькулятор!D48))</f>
        <v/>
      </c>
      <c r="C51" s="22" t="str">
        <f>IF(T51&gt;(Калькулятор!$B$5+2),"",IF(T51=Калькулятор!$B$5+2,SUM($C$8:C50),IFERROR(B51-B50,"")))</f>
        <v/>
      </c>
      <c r="D51" s="23" t="str">
        <f>IF(T51&gt;(Калькулятор!$B$5+2),"",IF(T51=Калькулятор!$B$5+2,SUM($D$7:D50),Калькулятор!J48))</f>
        <v/>
      </c>
      <c r="E51" s="23" t="str">
        <f>IF(T51&gt;(Калькулятор!$B$5+2),"",IF(T51=Калькулятор!$B$5+2,SUM(E50),Калькулятор!G48))</f>
        <v/>
      </c>
      <c r="F51" s="23" t="str">
        <f>IF(T51&gt;(Калькулятор!$B$5+2),"",IF(T51=Калькулятор!$B$5+2,SUM($F$7:F50),Калькулятор!H48))</f>
        <v/>
      </c>
      <c r="G51" s="24" t="str">
        <f>IF(T51&gt;(Калькулятор!$B$5+2),"",IF(T51=Калькулятор!$B$5+2,0,IF(T51&lt;=Калькулятор!$B$5,0,0)))</f>
        <v/>
      </c>
      <c r="H51" s="23" t="str">
        <f>IF(T51&gt;(Калькулятор!$B$5+2),"",IF(T51=Калькулятор!$B$5+2,SUM($H$7:H50),Калькулятор!F48))</f>
        <v/>
      </c>
      <c r="I51" s="25" t="str">
        <f>IF(T51&gt;(Калькулятор!$B$5+2),"",IF(T51=Калькулятор!$B$5+2,0,IF(T51&lt;=Калькулятор!$B$5,0,0)))</f>
        <v/>
      </c>
      <c r="J51" s="23" t="str">
        <f>IF(T51&gt;(Калькулятор!$B$5+2),"",IF(T51=Калькулятор!$B$5+2,SUM($J$7:J50),IF(T51&lt;=Калькулятор!$B$5,0,0)))</f>
        <v/>
      </c>
      <c r="K51" s="26" t="str">
        <f>IF(T51&gt;(Калькулятор!$B$5+2),"",IF(T51=Калькулятор!$B$5+2,0,IF(T51&lt;=Калькулятор!$B$5,0,0)))</f>
        <v/>
      </c>
      <c r="L51" s="24" t="str">
        <f>IF(T51&gt;(Калькулятор!$B$5+2),"",IF(T51=Калькулятор!$B$5+2,0,IF(T51&lt;=Калькулятор!$B$5,0,0)))</f>
        <v/>
      </c>
      <c r="M51" s="24" t="str">
        <f>IF(T51&gt;(Калькулятор!$B$5+2),"",IF(T51=Калькулятор!$B$5+2,0,IF(T51&lt;=Калькулятор!$B$5,0,0)))</f>
        <v/>
      </c>
      <c r="N51" s="24" t="str">
        <f>IF(T51&gt;(Калькулятор!$B$5+2),"",IF(T51=Калькулятор!$B$5+2,0,IF(T51&lt;=Калькулятор!$B$5,0,0)))</f>
        <v/>
      </c>
      <c r="O51" s="24" t="str">
        <f>IF(T51&gt;(Калькулятор!$B$5+2),"",IF(T51=Калькулятор!$B$5+2,0,IF(T51&lt;=Калькулятор!$B$5,0,0)))</f>
        <v/>
      </c>
      <c r="P51" s="24" t="str">
        <f>IF(T51&gt;(Калькулятор!$B$5+2),"",IF(T51=Калькулятор!$B$5+2,0,IF(T51&lt;=Калькулятор!$B$5,0,0)))</f>
        <v/>
      </c>
      <c r="Q51" s="24" t="str">
        <f>IF(T51&gt;(Калькулятор!$B$5+2),"",IF(T51=Калькулятор!$B$5+2,0,IF(T51&lt;=Калькулятор!$B$5,0,0)))</f>
        <v/>
      </c>
      <c r="R51" s="96" t="str">
        <f>IF(T51&gt;(Калькулятор!$B$5+2),"",IF(T51=Калькулятор!$B$5+2,XIRR($D$7:D50,$B$7:B50,50),"Х"))</f>
        <v/>
      </c>
      <c r="S51" s="23" t="str">
        <f>IF(T51&gt;(Калькулятор!$B$5+2),"",IF(T51=Калькулятор!$B$5+2,F51+E51+J51+H51,"Х"))</f>
        <v/>
      </c>
      <c r="T51" s="18">
        <v>45</v>
      </c>
      <c r="U51" s="19" t="str">
        <f ca="1">Калькулятор!E48</f>
        <v>погашено</v>
      </c>
    </row>
    <row r="52" spans="1:21" ht="15.75" x14ac:dyDescent="0.25">
      <c r="A52" s="20" t="str">
        <f>IF(T52&gt;(Калькулятор!$B$5+2),"",IF(T52=Калькулятор!$B$5+2,"Усього",Калькулятор!C49))</f>
        <v/>
      </c>
      <c r="B52" s="21" t="str">
        <f>IF(T52&gt;(Калькулятор!$B$5+2),"",IF(T52=Калькулятор!$B$5+2,"Х",Калькулятор!D49))</f>
        <v/>
      </c>
      <c r="C52" s="22" t="str">
        <f>IF(T52&gt;(Калькулятор!$B$5+2),"",IF(T52=Калькулятор!$B$5+2,SUM($C$8:C51),IFERROR(B52-B51,"")))</f>
        <v/>
      </c>
      <c r="D52" s="23" t="str">
        <f>IF(T52&gt;(Калькулятор!$B$5+2),"",IF(T52=Калькулятор!$B$5+2,SUM($D$7:D51),Калькулятор!J49))</f>
        <v/>
      </c>
      <c r="E52" s="23" t="str">
        <f>IF(T52&gt;(Калькулятор!$B$5+2),"",IF(T52=Калькулятор!$B$5+2,SUM(E51),Калькулятор!G49))</f>
        <v/>
      </c>
      <c r="F52" s="23" t="str">
        <f>IF(T52&gt;(Калькулятор!$B$5+2),"",IF(T52=Калькулятор!$B$5+2,SUM($F$7:F51),Калькулятор!H49))</f>
        <v/>
      </c>
      <c r="G52" s="24" t="str">
        <f>IF(T52&gt;(Калькулятор!$B$5+2),"",IF(T52=Калькулятор!$B$5+2,0,IF(T52&lt;=Калькулятор!$B$5,0,0)))</f>
        <v/>
      </c>
      <c r="H52" s="23" t="str">
        <f>IF(T52&gt;(Калькулятор!$B$5+2),"",IF(T52=Калькулятор!$B$5+2,SUM($H$7:H51),Калькулятор!F49))</f>
        <v/>
      </c>
      <c r="I52" s="25" t="str">
        <f>IF(T52&gt;(Калькулятор!$B$5+2),"",IF(T52=Калькулятор!$B$5+2,0,IF(T52&lt;=Калькулятор!$B$5,0,0)))</f>
        <v/>
      </c>
      <c r="J52" s="23" t="str">
        <f>IF(T52&gt;(Калькулятор!$B$5+2),"",IF(T52=Калькулятор!$B$5+2,SUM($J$7:J51),IF(T52&lt;=Калькулятор!$B$5,0,0)))</f>
        <v/>
      </c>
      <c r="K52" s="26" t="str">
        <f>IF(T52&gt;(Калькулятор!$B$5+2),"",IF(T52=Калькулятор!$B$5+2,0,IF(T52&lt;=Калькулятор!$B$5,0,0)))</f>
        <v/>
      </c>
      <c r="L52" s="24" t="str">
        <f>IF(T52&gt;(Калькулятор!$B$5+2),"",IF(T52=Калькулятор!$B$5+2,0,IF(T52&lt;=Калькулятор!$B$5,0,0)))</f>
        <v/>
      </c>
      <c r="M52" s="24" t="str">
        <f>IF(T52&gt;(Калькулятор!$B$5+2),"",IF(T52=Калькулятор!$B$5+2,0,IF(T52&lt;=Калькулятор!$B$5,0,0)))</f>
        <v/>
      </c>
      <c r="N52" s="24" t="str">
        <f>IF(T52&gt;(Калькулятор!$B$5+2),"",IF(T52=Калькулятор!$B$5+2,0,IF(T52&lt;=Калькулятор!$B$5,0,0)))</f>
        <v/>
      </c>
      <c r="O52" s="24" t="str">
        <f>IF(T52&gt;(Калькулятор!$B$5+2),"",IF(T52=Калькулятор!$B$5+2,0,IF(T52&lt;=Калькулятор!$B$5,0,0)))</f>
        <v/>
      </c>
      <c r="P52" s="24" t="str">
        <f>IF(T52&gt;(Калькулятор!$B$5+2),"",IF(T52=Калькулятор!$B$5+2,0,IF(T52&lt;=Калькулятор!$B$5,0,0)))</f>
        <v/>
      </c>
      <c r="Q52" s="24" t="str">
        <f>IF(T52&gt;(Калькулятор!$B$5+2),"",IF(T52=Калькулятор!$B$5+2,0,IF(T52&lt;=Калькулятор!$B$5,0,0)))</f>
        <v/>
      </c>
      <c r="R52" s="96" t="str">
        <f>IF(T52&gt;(Калькулятор!$B$5+2),"",IF(T52=Калькулятор!$B$5+2,XIRR($D$7:D51,$B$7:B51,50),"Х"))</f>
        <v/>
      </c>
      <c r="S52" s="23" t="str">
        <f>IF(T52&gt;(Калькулятор!$B$5+2),"",IF(T52=Калькулятор!$B$5+2,F52+E52+J52+H52,"Х"))</f>
        <v/>
      </c>
      <c r="T52" s="18">
        <v>46</v>
      </c>
      <c r="U52" s="19" t="str">
        <f ca="1">Калькулятор!E49</f>
        <v>погашено</v>
      </c>
    </row>
    <row r="53" spans="1:21" ht="15.75" x14ac:dyDescent="0.25">
      <c r="A53" s="20" t="str">
        <f>IF(T53&gt;(Калькулятор!$B$5+2),"",IF(T53=Калькулятор!$B$5+2,"Усього",Калькулятор!C50))</f>
        <v/>
      </c>
      <c r="B53" s="21" t="str">
        <f>IF(T53&gt;(Калькулятор!$B$5+2),"",IF(T53=Калькулятор!$B$5+2,"Х",Калькулятор!D50))</f>
        <v/>
      </c>
      <c r="C53" s="22" t="str">
        <f>IF(T53&gt;(Калькулятор!$B$5+2),"",IF(T53=Калькулятор!$B$5+2,SUM($C$8:C52),IFERROR(B53-B52,"")))</f>
        <v/>
      </c>
      <c r="D53" s="23" t="str">
        <f>IF(T53&gt;(Калькулятор!$B$5+2),"",IF(T53=Калькулятор!$B$5+2,SUM($D$7:D52),Калькулятор!J50))</f>
        <v/>
      </c>
      <c r="E53" s="23" t="str">
        <f>IF(T53&gt;(Калькулятор!$B$5+2),"",IF(T53=Калькулятор!$B$5+2,SUM(E52),Калькулятор!G50))</f>
        <v/>
      </c>
      <c r="F53" s="23" t="str">
        <f>IF(T53&gt;(Калькулятор!$B$5+2),"",IF(T53=Калькулятор!$B$5+2,SUM($F$7:F52),Калькулятор!H50))</f>
        <v/>
      </c>
      <c r="G53" s="24" t="str">
        <f>IF(T53&gt;(Калькулятор!$B$5+2),"",IF(T53=Калькулятор!$B$5+2,0,IF(T53&lt;=Калькулятор!$B$5,0,0)))</f>
        <v/>
      </c>
      <c r="H53" s="23" t="str">
        <f>IF(T53&gt;(Калькулятор!$B$5+2),"",IF(T53=Калькулятор!$B$5+2,SUM($H$7:H52),Калькулятор!F50))</f>
        <v/>
      </c>
      <c r="I53" s="25" t="str">
        <f>IF(T53&gt;(Калькулятор!$B$5+2),"",IF(T53=Калькулятор!$B$5+2,0,IF(T53&lt;=Калькулятор!$B$5,0,0)))</f>
        <v/>
      </c>
      <c r="J53" s="23" t="str">
        <f>IF(T53&gt;(Калькулятор!$B$5+2),"",IF(T53=Калькулятор!$B$5+2,SUM($J$7:J52),IF(T53&lt;=Калькулятор!$B$5,0,0)))</f>
        <v/>
      </c>
      <c r="K53" s="26" t="str">
        <f>IF(T53&gt;(Калькулятор!$B$5+2),"",IF(T53=Калькулятор!$B$5+2,0,IF(T53&lt;=Калькулятор!$B$5,0,0)))</f>
        <v/>
      </c>
      <c r="L53" s="24" t="str">
        <f>IF(T53&gt;(Калькулятор!$B$5+2),"",IF(T53=Калькулятор!$B$5+2,0,IF(T53&lt;=Калькулятор!$B$5,0,0)))</f>
        <v/>
      </c>
      <c r="M53" s="24" t="str">
        <f>IF(T53&gt;(Калькулятор!$B$5+2),"",IF(T53=Калькулятор!$B$5+2,0,IF(T53&lt;=Калькулятор!$B$5,0,0)))</f>
        <v/>
      </c>
      <c r="N53" s="24" t="str">
        <f>IF(T53&gt;(Калькулятор!$B$5+2),"",IF(T53=Калькулятор!$B$5+2,0,IF(T53&lt;=Калькулятор!$B$5,0,0)))</f>
        <v/>
      </c>
      <c r="O53" s="24" t="str">
        <f>IF(T53&gt;(Калькулятор!$B$5+2),"",IF(T53=Калькулятор!$B$5+2,0,IF(T53&lt;=Калькулятор!$B$5,0,0)))</f>
        <v/>
      </c>
      <c r="P53" s="24" t="str">
        <f>IF(T53&gt;(Калькулятор!$B$5+2),"",IF(T53=Калькулятор!$B$5+2,0,IF(T53&lt;=Калькулятор!$B$5,0,0)))</f>
        <v/>
      </c>
      <c r="Q53" s="24" t="str">
        <f>IF(T53&gt;(Калькулятор!$B$5+2),"",IF(T53=Калькулятор!$B$5+2,0,IF(T53&lt;=Калькулятор!$B$5,0,0)))</f>
        <v/>
      </c>
      <c r="R53" s="96" t="str">
        <f>IF(T53&gt;(Калькулятор!$B$5+2),"",IF(T53=Калькулятор!$B$5+2,XIRR($D$7:D52,$B$7:B52,50),"Х"))</f>
        <v/>
      </c>
      <c r="S53" s="23" t="str">
        <f>IF(T53&gt;(Калькулятор!$B$5+2),"",IF(T53=Калькулятор!$B$5+2,F53+E53+J53+H53,"Х"))</f>
        <v/>
      </c>
      <c r="T53" s="18">
        <v>47</v>
      </c>
      <c r="U53" s="19" t="str">
        <f ca="1">Калькулятор!E50</f>
        <v>погашено</v>
      </c>
    </row>
    <row r="54" spans="1:21" ht="15.75" x14ac:dyDescent="0.25">
      <c r="A54" s="20" t="str">
        <f>IF(T54&gt;(Калькулятор!$B$5+2),"",IF(T54=Калькулятор!$B$5+2,"Усього",Калькулятор!C51))</f>
        <v/>
      </c>
      <c r="B54" s="21" t="str">
        <f>IF(T54&gt;(Калькулятор!$B$5+2),"",IF(T54=Калькулятор!$B$5+2,"Х",Калькулятор!D51))</f>
        <v/>
      </c>
      <c r="C54" s="22" t="str">
        <f>IF(T54&gt;(Калькулятор!$B$5+2),"",IF(T54=Калькулятор!$B$5+2,SUM($C$8:C53),IFERROR(B54-B53,"")))</f>
        <v/>
      </c>
      <c r="D54" s="23" t="str">
        <f>IF(T54&gt;(Калькулятор!$B$5+2),"",IF(T54=Калькулятор!$B$5+2,SUM($D$7:D53),Калькулятор!J51))</f>
        <v/>
      </c>
      <c r="E54" s="23" t="str">
        <f>IF(T54&gt;(Калькулятор!$B$5+2),"",IF(T54=Калькулятор!$B$5+2,SUM(E53),Калькулятор!G51))</f>
        <v/>
      </c>
      <c r="F54" s="23" t="str">
        <f>IF(T54&gt;(Калькулятор!$B$5+2),"",IF(T54=Калькулятор!$B$5+2,SUM($F$7:F53),Калькулятор!H51))</f>
        <v/>
      </c>
      <c r="G54" s="24" t="str">
        <f>IF(T54&gt;(Калькулятор!$B$5+2),"",IF(T54=Калькулятор!$B$5+2,0,IF(T54&lt;=Калькулятор!$B$5,0,0)))</f>
        <v/>
      </c>
      <c r="H54" s="23" t="str">
        <f>IF(T54&gt;(Калькулятор!$B$5+2),"",IF(T54=Калькулятор!$B$5+2,SUM($H$7:H53),Калькулятор!F51))</f>
        <v/>
      </c>
      <c r="I54" s="25" t="str">
        <f>IF(T54&gt;(Калькулятор!$B$5+2),"",IF(T54=Калькулятор!$B$5+2,0,IF(T54&lt;=Калькулятор!$B$5,0,0)))</f>
        <v/>
      </c>
      <c r="J54" s="23" t="str">
        <f>IF(T54&gt;(Калькулятор!$B$5+2),"",IF(T54=Калькулятор!$B$5+2,SUM($J$7:J53),IF(T54&lt;=Калькулятор!$B$5,0,0)))</f>
        <v/>
      </c>
      <c r="K54" s="26" t="str">
        <f>IF(T54&gt;(Калькулятор!$B$5+2),"",IF(T54=Калькулятор!$B$5+2,0,IF(T54&lt;=Калькулятор!$B$5,0,0)))</f>
        <v/>
      </c>
      <c r="L54" s="24" t="str">
        <f>IF(T54&gt;(Калькулятор!$B$5+2),"",IF(T54=Калькулятор!$B$5+2,0,IF(T54&lt;=Калькулятор!$B$5,0,0)))</f>
        <v/>
      </c>
      <c r="M54" s="24" t="str">
        <f>IF(T54&gt;(Калькулятор!$B$5+2),"",IF(T54=Калькулятор!$B$5+2,0,IF(T54&lt;=Калькулятор!$B$5,0,0)))</f>
        <v/>
      </c>
      <c r="N54" s="24" t="str">
        <f>IF(T54&gt;(Калькулятор!$B$5+2),"",IF(T54=Калькулятор!$B$5+2,0,IF(T54&lt;=Калькулятор!$B$5,0,0)))</f>
        <v/>
      </c>
      <c r="O54" s="24" t="str">
        <f>IF(T54&gt;(Калькулятор!$B$5+2),"",IF(T54=Калькулятор!$B$5+2,0,IF(T54&lt;=Калькулятор!$B$5,0,0)))</f>
        <v/>
      </c>
      <c r="P54" s="24" t="str">
        <f>IF(T54&gt;(Калькулятор!$B$5+2),"",IF(T54=Калькулятор!$B$5+2,0,IF(T54&lt;=Калькулятор!$B$5,0,0)))</f>
        <v/>
      </c>
      <c r="Q54" s="24" t="str">
        <f>IF(T54&gt;(Калькулятор!$B$5+2),"",IF(T54=Калькулятор!$B$5+2,0,IF(T54&lt;=Калькулятор!$B$5,0,0)))</f>
        <v/>
      </c>
      <c r="R54" s="96" t="str">
        <f>IF(T54&gt;(Калькулятор!$B$5+2),"",IF(T54=Калькулятор!$B$5+2,XIRR($D$7:D53,$B$7:B53,50),"Х"))</f>
        <v/>
      </c>
      <c r="S54" s="23" t="str">
        <f>IF(T54&gt;(Калькулятор!$B$5+2),"",IF(T54=Калькулятор!$B$5+2,F54+E54+J54+H54,"Х"))</f>
        <v/>
      </c>
      <c r="T54" s="18">
        <v>48</v>
      </c>
      <c r="U54" s="19" t="str">
        <f ca="1">Калькулятор!E51</f>
        <v>погашено</v>
      </c>
    </row>
    <row r="55" spans="1:21" ht="15.75" x14ac:dyDescent="0.25">
      <c r="A55" s="20" t="str">
        <f>IF(T55&gt;(Калькулятор!$B$5+2),"",IF(T55=Калькулятор!$B$5+2,"Усього",Калькулятор!C52))</f>
        <v/>
      </c>
      <c r="B55" s="21" t="str">
        <f>IF(T55&gt;(Калькулятор!$B$5+2),"",IF(T55=Калькулятор!$B$5+2,"Х",Калькулятор!D52))</f>
        <v/>
      </c>
      <c r="C55" s="22" t="str">
        <f>IF(T55&gt;(Калькулятор!$B$5+2),"",IF(T55=Калькулятор!$B$5+2,SUM($C$8:C54),IFERROR(B55-B54,"")))</f>
        <v/>
      </c>
      <c r="D55" s="23" t="str">
        <f>IF(T55&gt;(Калькулятор!$B$5+2),"",IF(T55=Калькулятор!$B$5+2,SUM($D$7:D54),Калькулятор!J52))</f>
        <v/>
      </c>
      <c r="E55" s="23" t="str">
        <f>IF(T55&gt;(Калькулятор!$B$5+2),"",IF(T55=Калькулятор!$B$5+2,SUM(E54),Калькулятор!G52))</f>
        <v/>
      </c>
      <c r="F55" s="23" t="str">
        <f>IF(T55&gt;(Калькулятор!$B$5+2),"",IF(T55=Калькулятор!$B$5+2,SUM($F$7:F54),Калькулятор!H52))</f>
        <v/>
      </c>
      <c r="G55" s="24" t="str">
        <f>IF(T55&gt;(Калькулятор!$B$5+2),"",IF(T55=Калькулятор!$B$5+2,0,IF(T55&lt;=Калькулятор!$B$5,0,0)))</f>
        <v/>
      </c>
      <c r="H55" s="23" t="str">
        <f>IF(T55&gt;(Калькулятор!$B$5+2),"",IF(T55=Калькулятор!$B$5+2,SUM($H$7:H54),Калькулятор!F52))</f>
        <v/>
      </c>
      <c r="I55" s="25" t="str">
        <f>IF(T55&gt;(Калькулятор!$B$5+2),"",IF(T55=Калькулятор!$B$5+2,0,IF(T55&lt;=Калькулятор!$B$5,0,0)))</f>
        <v/>
      </c>
      <c r="J55" s="23" t="str">
        <f>IF(T55&gt;(Калькулятор!$B$5+2),"",IF(T55=Калькулятор!$B$5+2,SUM($J$7:J54),IF(T55&lt;=Калькулятор!$B$5,0,0)))</f>
        <v/>
      </c>
      <c r="K55" s="26" t="str">
        <f>IF(T55&gt;(Калькулятор!$B$5+2),"",IF(T55=Калькулятор!$B$5+2,0,IF(T55&lt;=Калькулятор!$B$5,0,0)))</f>
        <v/>
      </c>
      <c r="L55" s="24" t="str">
        <f>IF(T55&gt;(Калькулятор!$B$5+2),"",IF(T55=Калькулятор!$B$5+2,0,IF(T55&lt;=Калькулятор!$B$5,0,0)))</f>
        <v/>
      </c>
      <c r="M55" s="24" t="str">
        <f>IF(T55&gt;(Калькулятор!$B$5+2),"",IF(T55=Калькулятор!$B$5+2,0,IF(T55&lt;=Калькулятор!$B$5,0,0)))</f>
        <v/>
      </c>
      <c r="N55" s="24" t="str">
        <f>IF(T55&gt;(Калькулятор!$B$5+2),"",IF(T55=Калькулятор!$B$5+2,0,IF(T55&lt;=Калькулятор!$B$5,0,0)))</f>
        <v/>
      </c>
      <c r="O55" s="24" t="str">
        <f>IF(T55&gt;(Калькулятор!$B$5+2),"",IF(T55=Калькулятор!$B$5+2,0,IF(T55&lt;=Калькулятор!$B$5,0,0)))</f>
        <v/>
      </c>
      <c r="P55" s="24" t="str">
        <f>IF(T55&gt;(Калькулятор!$B$5+2),"",IF(T55=Калькулятор!$B$5+2,0,IF(T55&lt;=Калькулятор!$B$5,0,0)))</f>
        <v/>
      </c>
      <c r="Q55" s="24" t="str">
        <f>IF(T55&gt;(Калькулятор!$B$5+2),"",IF(T55=Калькулятор!$B$5+2,0,IF(T55&lt;=Калькулятор!$B$5,0,0)))</f>
        <v/>
      </c>
      <c r="R55" s="96" t="str">
        <f>IF(T55&gt;(Калькулятор!$B$5+2),"",IF(T55=Калькулятор!$B$5+2,XIRR($D$7:D54,$B$7:B54,50),"Х"))</f>
        <v/>
      </c>
      <c r="S55" s="23" t="str">
        <f>IF(T55&gt;(Калькулятор!$B$5+2),"",IF(T55=Калькулятор!$B$5+2,F55+E55+J55+H55,"Х"))</f>
        <v/>
      </c>
      <c r="T55" s="18">
        <v>49</v>
      </c>
      <c r="U55" s="19" t="str">
        <f ca="1">Калькулятор!E52</f>
        <v>погашено</v>
      </c>
    </row>
    <row r="56" spans="1:21" ht="15.75" x14ac:dyDescent="0.25">
      <c r="A56" s="20" t="str">
        <f>IF(T56&gt;(Калькулятор!$B$5+2),"",IF(T56=Калькулятор!$B$5+2,"Усього",Калькулятор!C53))</f>
        <v/>
      </c>
      <c r="B56" s="21" t="str">
        <f>IF(T56&gt;(Калькулятор!$B$5+2),"",IF(T56=Калькулятор!$B$5+2,"Х",Калькулятор!D53))</f>
        <v/>
      </c>
      <c r="C56" s="22" t="str">
        <f>IF(T56&gt;(Калькулятор!$B$5+2),"",IF(T56=Калькулятор!$B$5+2,SUM($C$8:C55),IFERROR(B56-B55,"")))</f>
        <v/>
      </c>
      <c r="D56" s="23" t="str">
        <f>IF(T56&gt;(Калькулятор!$B$5+2),"",IF(T56=Калькулятор!$B$5+2,SUM($D$7:D55),Калькулятор!J53))</f>
        <v/>
      </c>
      <c r="E56" s="23" t="str">
        <f>IF(T56&gt;(Калькулятор!$B$5+2),"",IF(T56=Калькулятор!$B$5+2,SUM(E55),Калькулятор!G53))</f>
        <v/>
      </c>
      <c r="F56" s="23" t="str">
        <f>IF(T56&gt;(Калькулятор!$B$5+2),"",IF(T56=Калькулятор!$B$5+2,SUM($F$7:F55),Калькулятор!H53))</f>
        <v/>
      </c>
      <c r="G56" s="24" t="str">
        <f>IF(T56&gt;(Калькулятор!$B$5+2),"",IF(T56=Калькулятор!$B$5+2,0,IF(T56&lt;=Калькулятор!$B$5,0,0)))</f>
        <v/>
      </c>
      <c r="H56" s="23" t="str">
        <f>IF(T56&gt;(Калькулятор!$B$5+2),"",IF(T56=Калькулятор!$B$5+2,SUM($H$7:H55),Калькулятор!F53))</f>
        <v/>
      </c>
      <c r="I56" s="25" t="str">
        <f>IF(T56&gt;(Калькулятор!$B$5+2),"",IF(T56=Калькулятор!$B$5+2,0,IF(T56&lt;=Калькулятор!$B$5,0,0)))</f>
        <v/>
      </c>
      <c r="J56" s="23" t="str">
        <f>IF(T56&gt;(Калькулятор!$B$5+2),"",IF(T56=Калькулятор!$B$5+2,SUM($J$7:J55),IF(T56&lt;=Калькулятор!$B$5,0,0)))</f>
        <v/>
      </c>
      <c r="K56" s="26" t="str">
        <f>IF(T56&gt;(Калькулятор!$B$5+2),"",IF(T56=Калькулятор!$B$5+2,0,IF(T56&lt;=Калькулятор!$B$5,0,0)))</f>
        <v/>
      </c>
      <c r="L56" s="24" t="str">
        <f>IF(T56&gt;(Калькулятор!$B$5+2),"",IF(T56=Калькулятор!$B$5+2,0,IF(T56&lt;=Калькулятор!$B$5,0,0)))</f>
        <v/>
      </c>
      <c r="M56" s="24" t="str">
        <f>IF(T56&gt;(Калькулятор!$B$5+2),"",IF(T56=Калькулятор!$B$5+2,0,IF(T56&lt;=Калькулятор!$B$5,0,0)))</f>
        <v/>
      </c>
      <c r="N56" s="24" t="str">
        <f>IF(T56&gt;(Калькулятор!$B$5+2),"",IF(T56=Калькулятор!$B$5+2,0,IF(T56&lt;=Калькулятор!$B$5,0,0)))</f>
        <v/>
      </c>
      <c r="O56" s="24" t="str">
        <f>IF(T56&gt;(Калькулятор!$B$5+2),"",IF(T56=Калькулятор!$B$5+2,0,IF(T56&lt;=Калькулятор!$B$5,0,0)))</f>
        <v/>
      </c>
      <c r="P56" s="24" t="str">
        <f>IF(T56&gt;(Калькулятор!$B$5+2),"",IF(T56=Калькулятор!$B$5+2,0,IF(T56&lt;=Калькулятор!$B$5,0,0)))</f>
        <v/>
      </c>
      <c r="Q56" s="24" t="str">
        <f>IF(T56&gt;(Калькулятор!$B$5+2),"",IF(T56=Калькулятор!$B$5+2,0,IF(T56&lt;=Калькулятор!$B$5,0,0)))</f>
        <v/>
      </c>
      <c r="R56" s="96" t="str">
        <f>IF(T56&gt;(Калькулятор!$B$5+2),"",IF(T56=Калькулятор!$B$5+2,XIRR($D$7:D55,$B$7:B55,50),"Х"))</f>
        <v/>
      </c>
      <c r="S56" s="23" t="str">
        <f>IF(T56&gt;(Калькулятор!$B$5+2),"",IF(T56=Калькулятор!$B$5+2,F56+E56+J56+H56,"Х"))</f>
        <v/>
      </c>
      <c r="T56" s="18">
        <v>50</v>
      </c>
      <c r="U56" s="19" t="str">
        <f ca="1">Калькулятор!E53</f>
        <v>погашено</v>
      </c>
    </row>
    <row r="57" spans="1:21" ht="15.75" x14ac:dyDescent="0.25">
      <c r="A57" s="20" t="str">
        <f>IF(T57&gt;(Калькулятор!$B$5+2),"",IF(T57=Калькулятор!$B$5+2,"Усього",Калькулятор!C54))</f>
        <v/>
      </c>
      <c r="B57" s="21" t="str">
        <f>IF(T57&gt;(Калькулятор!$B$5+2),"",IF(T57=Калькулятор!$B$5+2,"Х",Калькулятор!D54))</f>
        <v/>
      </c>
      <c r="C57" s="22" t="str">
        <f>IF(T57&gt;(Калькулятор!$B$5+2),"",IF(T57=Калькулятор!$B$5+2,SUM($C$8:C56),IFERROR(B57-B56,"")))</f>
        <v/>
      </c>
      <c r="D57" s="23" t="str">
        <f>IF(T57&gt;(Калькулятор!$B$5+2),"",IF(T57=Калькулятор!$B$5+2,SUM($D$7:D56),Калькулятор!J54))</f>
        <v/>
      </c>
      <c r="E57" s="23" t="str">
        <f>IF(T57&gt;(Калькулятор!$B$5+2),"",IF(T57=Калькулятор!$B$5+2,SUM(E56),Калькулятор!G54))</f>
        <v/>
      </c>
      <c r="F57" s="23" t="str">
        <f>IF(T57&gt;(Калькулятор!$B$5+2),"",IF(T57=Калькулятор!$B$5+2,SUM($F$7:F56),Калькулятор!H54))</f>
        <v/>
      </c>
      <c r="G57" s="24" t="str">
        <f>IF(T57&gt;(Калькулятор!$B$5+2),"",IF(T57=Калькулятор!$B$5+2,0,IF(T57&lt;=Калькулятор!$B$5,0,0)))</f>
        <v/>
      </c>
      <c r="H57" s="23" t="str">
        <f>IF(T57&gt;(Калькулятор!$B$5+2),"",IF(T57=Калькулятор!$B$5+2,SUM($H$7:H56),Калькулятор!F54))</f>
        <v/>
      </c>
      <c r="I57" s="25" t="str">
        <f>IF(T57&gt;(Калькулятор!$B$5+2),"",IF(T57=Калькулятор!$B$5+2,0,IF(T57&lt;=Калькулятор!$B$5,0,0)))</f>
        <v/>
      </c>
      <c r="J57" s="23" t="str">
        <f>IF(T57&gt;(Калькулятор!$B$5+2),"",IF(T57=Калькулятор!$B$5+2,SUM($J$7:J56),IF(T57&lt;=Калькулятор!$B$5,0,0)))</f>
        <v/>
      </c>
      <c r="K57" s="26" t="str">
        <f>IF(T57&gt;(Калькулятор!$B$5+2),"",IF(T57=Калькулятор!$B$5+2,0,IF(T57&lt;=Калькулятор!$B$5,0,0)))</f>
        <v/>
      </c>
      <c r="L57" s="24" t="str">
        <f>IF(T57&gt;(Калькулятор!$B$5+2),"",IF(T57=Калькулятор!$B$5+2,0,IF(T57&lt;=Калькулятор!$B$5,0,0)))</f>
        <v/>
      </c>
      <c r="M57" s="24" t="str">
        <f>IF(T57&gt;(Калькулятор!$B$5+2),"",IF(T57=Калькулятор!$B$5+2,0,IF(T57&lt;=Калькулятор!$B$5,0,0)))</f>
        <v/>
      </c>
      <c r="N57" s="24" t="str">
        <f>IF(T57&gt;(Калькулятор!$B$5+2),"",IF(T57=Калькулятор!$B$5+2,0,IF(T57&lt;=Калькулятор!$B$5,0,0)))</f>
        <v/>
      </c>
      <c r="O57" s="24" t="str">
        <f>IF(T57&gt;(Калькулятор!$B$5+2),"",IF(T57=Калькулятор!$B$5+2,0,IF(T57&lt;=Калькулятор!$B$5,0,0)))</f>
        <v/>
      </c>
      <c r="P57" s="24" t="str">
        <f>IF(T57&gt;(Калькулятор!$B$5+2),"",IF(T57=Калькулятор!$B$5+2,0,IF(T57&lt;=Калькулятор!$B$5,0,0)))</f>
        <v/>
      </c>
      <c r="Q57" s="24" t="str">
        <f>IF(T57&gt;(Калькулятор!$B$5+2),"",IF(T57=Калькулятор!$B$5+2,0,IF(T57&lt;=Калькулятор!$B$5,0,0)))</f>
        <v/>
      </c>
      <c r="R57" s="96" t="str">
        <f>IF(T57&gt;(Калькулятор!$B$5+2),"",IF(T57=Калькулятор!$B$5+2,XIRR($D$7:D56,$B$7:B56,50),"Х"))</f>
        <v/>
      </c>
      <c r="S57" s="23" t="str">
        <f>IF(T57&gt;(Калькулятор!$B$5+2),"",IF(T57=Калькулятор!$B$5+2,F57+E57+J57+H57,"Х"))</f>
        <v/>
      </c>
      <c r="T57" s="18">
        <v>51</v>
      </c>
      <c r="U57" s="19" t="str">
        <f ca="1">Калькулятор!E54</f>
        <v>погашено</v>
      </c>
    </row>
    <row r="58" spans="1:21" ht="15.75" x14ac:dyDescent="0.25">
      <c r="A58" s="20" t="str">
        <f>IF(T58&gt;(Калькулятор!$B$5+2),"",IF(T58=Калькулятор!$B$5+2,"Усього",Калькулятор!C55))</f>
        <v/>
      </c>
      <c r="B58" s="21" t="str">
        <f>IF(T58&gt;(Калькулятор!$B$5+2),"",IF(T58=Калькулятор!$B$5+2,"Х",Калькулятор!D55))</f>
        <v/>
      </c>
      <c r="C58" s="22" t="str">
        <f>IF(T58&gt;(Калькулятор!$B$5+2),"",IF(T58=Калькулятор!$B$5+2,SUM($C$8:C57),IFERROR(B58-B57,"")))</f>
        <v/>
      </c>
      <c r="D58" s="23" t="str">
        <f>IF(T58&gt;(Калькулятор!$B$5+2),"",IF(T58=Калькулятор!$B$5+2,SUM($D$7:D57),Калькулятор!J55))</f>
        <v/>
      </c>
      <c r="E58" s="23" t="str">
        <f>IF(T58&gt;(Калькулятор!$B$5+2),"",IF(T58=Калькулятор!$B$5+2,SUM(E57),Калькулятор!G55))</f>
        <v/>
      </c>
      <c r="F58" s="23" t="str">
        <f>IF(T58&gt;(Калькулятор!$B$5+2),"",IF(T58=Калькулятор!$B$5+2,SUM($F$7:F57),Калькулятор!H55))</f>
        <v/>
      </c>
      <c r="G58" s="24" t="str">
        <f>IF(T58&gt;(Калькулятор!$B$5+2),"",IF(T58=Калькулятор!$B$5+2,0,IF(T58&lt;=Калькулятор!$B$5,0,0)))</f>
        <v/>
      </c>
      <c r="H58" s="23" t="str">
        <f>IF(T58&gt;(Калькулятор!$B$5+2),"",IF(T58=Калькулятор!$B$5+2,SUM($H$7:H57),Калькулятор!F55))</f>
        <v/>
      </c>
      <c r="I58" s="25" t="str">
        <f>IF(T58&gt;(Калькулятор!$B$5+2),"",IF(T58=Калькулятор!$B$5+2,0,IF(T58&lt;=Калькулятор!$B$5,0,0)))</f>
        <v/>
      </c>
      <c r="J58" s="23" t="str">
        <f>IF(T58&gt;(Калькулятор!$B$5+2),"",IF(T58=Калькулятор!$B$5+2,SUM($J$7:J57),IF(T58&lt;=Калькулятор!$B$5,0,0)))</f>
        <v/>
      </c>
      <c r="K58" s="26" t="str">
        <f>IF(T58&gt;(Калькулятор!$B$5+2),"",IF(T58=Калькулятор!$B$5+2,0,IF(T58&lt;=Калькулятор!$B$5,0,0)))</f>
        <v/>
      </c>
      <c r="L58" s="24" t="str">
        <f>IF(T58&gt;(Калькулятор!$B$5+2),"",IF(T58=Калькулятор!$B$5+2,0,IF(T58&lt;=Калькулятор!$B$5,0,0)))</f>
        <v/>
      </c>
      <c r="M58" s="24" t="str">
        <f>IF(T58&gt;(Калькулятор!$B$5+2),"",IF(T58=Калькулятор!$B$5+2,0,IF(T58&lt;=Калькулятор!$B$5,0,0)))</f>
        <v/>
      </c>
      <c r="N58" s="24" t="str">
        <f>IF(T58&gt;(Калькулятор!$B$5+2),"",IF(T58=Калькулятор!$B$5+2,0,IF(T58&lt;=Калькулятор!$B$5,0,0)))</f>
        <v/>
      </c>
      <c r="O58" s="24" t="str">
        <f>IF(T58&gt;(Калькулятор!$B$5+2),"",IF(T58=Калькулятор!$B$5+2,0,IF(T58&lt;=Калькулятор!$B$5,0,0)))</f>
        <v/>
      </c>
      <c r="P58" s="24" t="str">
        <f>IF(T58&gt;(Калькулятор!$B$5+2),"",IF(T58=Калькулятор!$B$5+2,0,IF(T58&lt;=Калькулятор!$B$5,0,0)))</f>
        <v/>
      </c>
      <c r="Q58" s="24" t="str">
        <f>IF(T58&gt;(Калькулятор!$B$5+2),"",IF(T58=Калькулятор!$B$5+2,0,IF(T58&lt;=Калькулятор!$B$5,0,0)))</f>
        <v/>
      </c>
      <c r="R58" s="96" t="str">
        <f>IF(T58&gt;(Калькулятор!$B$5+2),"",IF(T58=Калькулятор!$B$5+2,XIRR($D$7:D57,$B$7:B57,50),"Х"))</f>
        <v/>
      </c>
      <c r="S58" s="23" t="str">
        <f>IF(T58&gt;(Калькулятор!$B$5+2),"",IF(T58=Калькулятор!$B$5+2,F58+E58+J58+H58,"Х"))</f>
        <v/>
      </c>
      <c r="T58" s="18">
        <v>52</v>
      </c>
      <c r="U58" s="19" t="str">
        <f ca="1">Калькулятор!E55</f>
        <v>погашено</v>
      </c>
    </row>
    <row r="59" spans="1:21" ht="15.75" x14ac:dyDescent="0.25">
      <c r="A59" s="20" t="str">
        <f>IF(T59&gt;(Калькулятор!$B$5+2),"",IF(T59=Калькулятор!$B$5+2,"Усього",Калькулятор!C56))</f>
        <v/>
      </c>
      <c r="B59" s="21" t="str">
        <f>IF(T59&gt;(Калькулятор!$B$5+2),"",IF(T59=Калькулятор!$B$5+2,"Х",Калькулятор!D56))</f>
        <v/>
      </c>
      <c r="C59" s="22" t="str">
        <f>IF(T59&gt;(Калькулятор!$B$5+2),"",IF(T59=Калькулятор!$B$5+2,SUM($C$8:C58),IFERROR(B59-B58,"")))</f>
        <v/>
      </c>
      <c r="D59" s="23" t="str">
        <f>IF(T59&gt;(Калькулятор!$B$5+2),"",IF(T59=Калькулятор!$B$5+2,SUM($D$7:D58),Калькулятор!J56))</f>
        <v/>
      </c>
      <c r="E59" s="23" t="str">
        <f>IF(T59&gt;(Калькулятор!$B$5+2),"",IF(T59=Калькулятор!$B$5+2,SUM(E58),Калькулятор!G56))</f>
        <v/>
      </c>
      <c r="F59" s="23" t="str">
        <f>IF(T59&gt;(Калькулятор!$B$5+2),"",IF(T59=Калькулятор!$B$5+2,SUM($F$7:F58),Калькулятор!H56))</f>
        <v/>
      </c>
      <c r="G59" s="24" t="str">
        <f>IF(T59&gt;(Калькулятор!$B$5+2),"",IF(T59=Калькулятор!$B$5+2,0,IF(T59&lt;=Калькулятор!$B$5,0,0)))</f>
        <v/>
      </c>
      <c r="H59" s="23" t="str">
        <f>IF(T59&gt;(Калькулятор!$B$5+2),"",IF(T59=Калькулятор!$B$5+2,SUM($H$7:H58),Калькулятор!F56))</f>
        <v/>
      </c>
      <c r="I59" s="25" t="str">
        <f>IF(T59&gt;(Калькулятор!$B$5+2),"",IF(T59=Калькулятор!$B$5+2,0,IF(T59&lt;=Калькулятор!$B$5,0,0)))</f>
        <v/>
      </c>
      <c r="J59" s="23" t="str">
        <f>IF(T59&gt;(Калькулятор!$B$5+2),"",IF(T59=Калькулятор!$B$5+2,SUM($J$7:J58),IF(T59&lt;=Калькулятор!$B$5,0,0)))</f>
        <v/>
      </c>
      <c r="K59" s="26" t="str">
        <f>IF(T59&gt;(Калькулятор!$B$5+2),"",IF(T59=Калькулятор!$B$5+2,0,IF(T59&lt;=Калькулятор!$B$5,0,0)))</f>
        <v/>
      </c>
      <c r="L59" s="24" t="str">
        <f>IF(T59&gt;(Калькулятор!$B$5+2),"",IF(T59=Калькулятор!$B$5+2,0,IF(T59&lt;=Калькулятор!$B$5,0,0)))</f>
        <v/>
      </c>
      <c r="M59" s="24" t="str">
        <f>IF(T59&gt;(Калькулятор!$B$5+2),"",IF(T59=Калькулятор!$B$5+2,0,IF(T59&lt;=Калькулятор!$B$5,0,0)))</f>
        <v/>
      </c>
      <c r="N59" s="24" t="str">
        <f>IF(T59&gt;(Калькулятор!$B$5+2),"",IF(T59=Калькулятор!$B$5+2,0,IF(T59&lt;=Калькулятор!$B$5,0,0)))</f>
        <v/>
      </c>
      <c r="O59" s="24" t="str">
        <f>IF(T59&gt;(Калькулятор!$B$5+2),"",IF(T59=Калькулятор!$B$5+2,0,IF(T59&lt;=Калькулятор!$B$5,0,0)))</f>
        <v/>
      </c>
      <c r="P59" s="24" t="str">
        <f>IF(T59&gt;(Калькулятор!$B$5+2),"",IF(T59=Калькулятор!$B$5+2,0,IF(T59&lt;=Калькулятор!$B$5,0,0)))</f>
        <v/>
      </c>
      <c r="Q59" s="24" t="str">
        <f>IF(T59&gt;(Калькулятор!$B$5+2),"",IF(T59=Калькулятор!$B$5+2,0,IF(T59&lt;=Калькулятор!$B$5,0,0)))</f>
        <v/>
      </c>
      <c r="R59" s="96" t="str">
        <f>IF(T59&gt;(Калькулятор!$B$5+2),"",IF(T59=Калькулятор!$B$5+2,XIRR($D$7:D58,$B$7:B58,50),"Х"))</f>
        <v/>
      </c>
      <c r="S59" s="23" t="str">
        <f>IF(T59&gt;(Калькулятор!$B$5+2),"",IF(T59=Калькулятор!$B$5+2,F59+E59+J59+H59,"Х"))</f>
        <v/>
      </c>
      <c r="T59" s="18">
        <v>53</v>
      </c>
      <c r="U59" s="19" t="str">
        <f ca="1">Калькулятор!E56</f>
        <v>погашено</v>
      </c>
    </row>
    <row r="60" spans="1:21" ht="15.75" x14ac:dyDescent="0.25">
      <c r="A60" s="20" t="str">
        <f>IF(T60&gt;(Калькулятор!$B$5+2),"",IF(T60=Калькулятор!$B$5+2,"Усього",Калькулятор!C57))</f>
        <v/>
      </c>
      <c r="B60" s="21" t="str">
        <f>IF(T60&gt;(Калькулятор!$B$5+2),"",IF(T60=Калькулятор!$B$5+2,"Х",Калькулятор!D57))</f>
        <v/>
      </c>
      <c r="C60" s="22" t="str">
        <f>IF(T60&gt;(Калькулятор!$B$5+2),"",IF(T60=Калькулятор!$B$5+2,SUM($C$8:C59),IFERROR(B60-B59,"")))</f>
        <v/>
      </c>
      <c r="D60" s="23" t="str">
        <f>IF(T60&gt;(Калькулятор!$B$5+2),"",IF(T60=Калькулятор!$B$5+2,SUM($D$7:D59),Калькулятор!J57))</f>
        <v/>
      </c>
      <c r="E60" s="23" t="str">
        <f>IF(T60&gt;(Калькулятор!$B$5+2),"",IF(T60=Калькулятор!$B$5+2,SUM(E59),Калькулятор!G57))</f>
        <v/>
      </c>
      <c r="F60" s="23" t="str">
        <f>IF(T60&gt;(Калькулятор!$B$5+2),"",IF(T60=Калькулятор!$B$5+2,SUM($F$7:F59),Калькулятор!H57))</f>
        <v/>
      </c>
      <c r="G60" s="24" t="str">
        <f>IF(T60&gt;(Калькулятор!$B$5+2),"",IF(T60=Калькулятор!$B$5+2,0,IF(T60&lt;=Калькулятор!$B$5,0,0)))</f>
        <v/>
      </c>
      <c r="H60" s="23" t="str">
        <f>IF(T60&gt;(Калькулятор!$B$5+2),"",IF(T60=Калькулятор!$B$5+2,SUM($H$7:H59),Калькулятор!F57))</f>
        <v/>
      </c>
      <c r="I60" s="25" t="str">
        <f>IF(T60&gt;(Калькулятор!$B$5+2),"",IF(T60=Калькулятор!$B$5+2,0,IF(T60&lt;=Калькулятор!$B$5,0,0)))</f>
        <v/>
      </c>
      <c r="J60" s="23" t="str">
        <f>IF(T60&gt;(Калькулятор!$B$5+2),"",IF(T60=Калькулятор!$B$5+2,SUM($J$7:J59),IF(T60&lt;=Калькулятор!$B$5,0,0)))</f>
        <v/>
      </c>
      <c r="K60" s="26" t="str">
        <f>IF(T60&gt;(Калькулятор!$B$5+2),"",IF(T60=Калькулятор!$B$5+2,0,IF(T60&lt;=Калькулятор!$B$5,0,0)))</f>
        <v/>
      </c>
      <c r="L60" s="24" t="str">
        <f>IF(T60&gt;(Калькулятор!$B$5+2),"",IF(T60=Калькулятор!$B$5+2,0,IF(T60&lt;=Калькулятор!$B$5,0,0)))</f>
        <v/>
      </c>
      <c r="M60" s="24" t="str">
        <f>IF(T60&gt;(Калькулятор!$B$5+2),"",IF(T60=Калькулятор!$B$5+2,0,IF(T60&lt;=Калькулятор!$B$5,0,0)))</f>
        <v/>
      </c>
      <c r="N60" s="24" t="str">
        <f>IF(T60&gt;(Калькулятор!$B$5+2),"",IF(T60=Калькулятор!$B$5+2,0,IF(T60&lt;=Калькулятор!$B$5,0,0)))</f>
        <v/>
      </c>
      <c r="O60" s="24" t="str">
        <f>IF(T60&gt;(Калькулятор!$B$5+2),"",IF(T60=Калькулятор!$B$5+2,0,IF(T60&lt;=Калькулятор!$B$5,0,0)))</f>
        <v/>
      </c>
      <c r="P60" s="24" t="str">
        <f>IF(T60&gt;(Калькулятор!$B$5+2),"",IF(T60=Калькулятор!$B$5+2,0,IF(T60&lt;=Калькулятор!$B$5,0,0)))</f>
        <v/>
      </c>
      <c r="Q60" s="24" t="str">
        <f>IF(T60&gt;(Калькулятор!$B$5+2),"",IF(T60=Калькулятор!$B$5+2,0,IF(T60&lt;=Калькулятор!$B$5,0,0)))</f>
        <v/>
      </c>
      <c r="R60" s="96" t="str">
        <f>IF(T60&gt;(Калькулятор!$B$5+2),"",IF(T60=Калькулятор!$B$5+2,XIRR($D$7:D59,$B$7:B59,50),"Х"))</f>
        <v/>
      </c>
      <c r="S60" s="23" t="str">
        <f>IF(T60&gt;(Калькулятор!$B$5+2),"",IF(T60=Калькулятор!$B$5+2,F60+E60+J60+H60,"Х"))</f>
        <v/>
      </c>
      <c r="T60" s="18">
        <v>54</v>
      </c>
      <c r="U60" s="19" t="str">
        <f ca="1">Калькулятор!E57</f>
        <v>погашено</v>
      </c>
    </row>
    <row r="61" spans="1:21" ht="15.75" x14ac:dyDescent="0.25">
      <c r="A61" s="20" t="str">
        <f>IF(T61&gt;(Калькулятор!$B$5+2),"",IF(T61=Калькулятор!$B$5+2,"Усього",Калькулятор!C58))</f>
        <v/>
      </c>
      <c r="B61" s="21" t="str">
        <f>IF(T61&gt;(Калькулятор!$B$5+2),"",IF(T61=Калькулятор!$B$5+2,"Х",Калькулятор!D58))</f>
        <v/>
      </c>
      <c r="C61" s="22" t="str">
        <f>IF(T61&gt;(Калькулятор!$B$5+2),"",IF(T61=Калькулятор!$B$5+2,SUM($C$8:C60),IFERROR(B61-B60,"")))</f>
        <v/>
      </c>
      <c r="D61" s="23" t="str">
        <f>IF(T61&gt;(Калькулятор!$B$5+2),"",IF(T61=Калькулятор!$B$5+2,SUM($D$7:D60),Калькулятор!J58))</f>
        <v/>
      </c>
      <c r="E61" s="23" t="str">
        <f>IF(T61&gt;(Калькулятор!$B$5+2),"",IF(T61=Калькулятор!$B$5+2,SUM(E60),Калькулятор!G58))</f>
        <v/>
      </c>
      <c r="F61" s="23" t="str">
        <f>IF(T61&gt;(Калькулятор!$B$5+2),"",IF(T61=Калькулятор!$B$5+2,SUM($F$7:F60),Калькулятор!H58))</f>
        <v/>
      </c>
      <c r="G61" s="24" t="str">
        <f>IF(T61&gt;(Калькулятор!$B$5+2),"",IF(T61=Калькулятор!$B$5+2,0,IF(T61&lt;=Калькулятор!$B$5,0,0)))</f>
        <v/>
      </c>
      <c r="H61" s="23" t="str">
        <f>IF(T61&gt;(Калькулятор!$B$5+2),"",IF(T61=Калькулятор!$B$5+2,SUM($H$7:H60),Калькулятор!F58))</f>
        <v/>
      </c>
      <c r="I61" s="25" t="str">
        <f>IF(T61&gt;(Калькулятор!$B$5+2),"",IF(T61=Калькулятор!$B$5+2,0,IF(T61&lt;=Калькулятор!$B$5,0,0)))</f>
        <v/>
      </c>
      <c r="J61" s="23" t="str">
        <f>IF(T61&gt;(Калькулятор!$B$5+2),"",IF(T61=Калькулятор!$B$5+2,SUM($J$7:J60),IF(T61&lt;=Калькулятор!$B$5,0,0)))</f>
        <v/>
      </c>
      <c r="K61" s="26" t="str">
        <f>IF(T61&gt;(Калькулятор!$B$5+2),"",IF(T61=Калькулятор!$B$5+2,0,IF(T61&lt;=Калькулятор!$B$5,0,0)))</f>
        <v/>
      </c>
      <c r="L61" s="24" t="str">
        <f>IF(T61&gt;(Калькулятор!$B$5+2),"",IF(T61=Калькулятор!$B$5+2,0,IF(T61&lt;=Калькулятор!$B$5,0,0)))</f>
        <v/>
      </c>
      <c r="M61" s="24" t="str">
        <f>IF(T61&gt;(Калькулятор!$B$5+2),"",IF(T61=Калькулятор!$B$5+2,0,IF(T61&lt;=Калькулятор!$B$5,0,0)))</f>
        <v/>
      </c>
      <c r="N61" s="24" t="str">
        <f>IF(T61&gt;(Калькулятор!$B$5+2),"",IF(T61=Калькулятор!$B$5+2,0,IF(T61&lt;=Калькулятор!$B$5,0,0)))</f>
        <v/>
      </c>
      <c r="O61" s="24" t="str">
        <f>IF(T61&gt;(Калькулятор!$B$5+2),"",IF(T61=Калькулятор!$B$5+2,0,IF(T61&lt;=Калькулятор!$B$5,0,0)))</f>
        <v/>
      </c>
      <c r="P61" s="24" t="str">
        <f>IF(T61&gt;(Калькулятор!$B$5+2),"",IF(T61=Калькулятор!$B$5+2,0,IF(T61&lt;=Калькулятор!$B$5,0,0)))</f>
        <v/>
      </c>
      <c r="Q61" s="24" t="str">
        <f>IF(T61&gt;(Калькулятор!$B$5+2),"",IF(T61=Калькулятор!$B$5+2,0,IF(T61&lt;=Калькулятор!$B$5,0,0)))</f>
        <v/>
      </c>
      <c r="R61" s="96" t="str">
        <f>IF(T61&gt;(Калькулятор!$B$5+2),"",IF(T61=Калькулятор!$B$5+2,XIRR($D$7:D60,$B$7:B60,50),"Х"))</f>
        <v/>
      </c>
      <c r="S61" s="23" t="str">
        <f>IF(T61&gt;(Калькулятор!$B$5+2),"",IF(T61=Калькулятор!$B$5+2,F61+E61+J61+H61,"Х"))</f>
        <v/>
      </c>
      <c r="T61" s="18">
        <v>55</v>
      </c>
      <c r="U61" s="19" t="str">
        <f ca="1">Калькулятор!E58</f>
        <v>погашено</v>
      </c>
    </row>
    <row r="62" spans="1:21" ht="15.75" x14ac:dyDescent="0.25">
      <c r="A62" s="20" t="str">
        <f>IF(T62&gt;(Калькулятор!$B$5+2),"",IF(T62=Калькулятор!$B$5+2,"Усього",Калькулятор!C59))</f>
        <v/>
      </c>
      <c r="B62" s="21" t="str">
        <f>IF(T62&gt;(Калькулятор!$B$5+2),"",IF(T62=Калькулятор!$B$5+2,"Х",Калькулятор!D59))</f>
        <v/>
      </c>
      <c r="C62" s="22" t="str">
        <f>IF(T62&gt;(Калькулятор!$B$5+2),"",IF(T62=Калькулятор!$B$5+2,SUM($C$8:C61),IFERROR(B62-B61,"")))</f>
        <v/>
      </c>
      <c r="D62" s="23" t="str">
        <f>IF(T62&gt;(Калькулятор!$B$5+2),"",IF(T62=Калькулятор!$B$5+2,SUM($D$7:D61),Калькулятор!J59))</f>
        <v/>
      </c>
      <c r="E62" s="23" t="str">
        <f>IF(T62&gt;(Калькулятор!$B$5+2),"",IF(T62=Калькулятор!$B$5+2,SUM(E61),Калькулятор!G59))</f>
        <v/>
      </c>
      <c r="F62" s="23" t="str">
        <f>IF(T62&gt;(Калькулятор!$B$5+2),"",IF(T62=Калькулятор!$B$5+2,SUM($F$7:F61),Калькулятор!H59))</f>
        <v/>
      </c>
      <c r="G62" s="24" t="str">
        <f>IF(T62&gt;(Калькулятор!$B$5+2),"",IF(T62=Калькулятор!$B$5+2,0,IF(T62&lt;=Калькулятор!$B$5,0,0)))</f>
        <v/>
      </c>
      <c r="H62" s="23" t="str">
        <f>IF(T62&gt;(Калькулятор!$B$5+2),"",IF(T62=Калькулятор!$B$5+2,SUM($H$7:H61),Калькулятор!F59))</f>
        <v/>
      </c>
      <c r="I62" s="25" t="str">
        <f>IF(T62&gt;(Калькулятор!$B$5+2),"",IF(T62=Калькулятор!$B$5+2,0,IF(T62&lt;=Калькулятор!$B$5,0,0)))</f>
        <v/>
      </c>
      <c r="J62" s="23" t="str">
        <f>IF(T62&gt;(Калькулятор!$B$5+2),"",IF(T62=Калькулятор!$B$5+2,SUM($J$7:J61),IF(T62&lt;=Калькулятор!$B$5,0,0)))</f>
        <v/>
      </c>
      <c r="K62" s="26" t="str">
        <f>IF(T62&gt;(Калькулятор!$B$5+2),"",IF(T62=Калькулятор!$B$5+2,0,IF(T62&lt;=Калькулятор!$B$5,0,0)))</f>
        <v/>
      </c>
      <c r="L62" s="24" t="str">
        <f>IF(T62&gt;(Калькулятор!$B$5+2),"",IF(T62=Калькулятор!$B$5+2,0,IF(T62&lt;=Калькулятор!$B$5,0,0)))</f>
        <v/>
      </c>
      <c r="M62" s="24" t="str">
        <f>IF(T62&gt;(Калькулятор!$B$5+2),"",IF(T62=Калькулятор!$B$5+2,0,IF(T62&lt;=Калькулятор!$B$5,0,0)))</f>
        <v/>
      </c>
      <c r="N62" s="24" t="str">
        <f>IF(T62&gt;(Калькулятор!$B$5+2),"",IF(T62=Калькулятор!$B$5+2,0,IF(T62&lt;=Калькулятор!$B$5,0,0)))</f>
        <v/>
      </c>
      <c r="O62" s="24" t="str">
        <f>IF(T62&gt;(Калькулятор!$B$5+2),"",IF(T62=Калькулятор!$B$5+2,0,IF(T62&lt;=Калькулятор!$B$5,0,0)))</f>
        <v/>
      </c>
      <c r="P62" s="24" t="str">
        <f>IF(T62&gt;(Калькулятор!$B$5+2),"",IF(T62=Калькулятор!$B$5+2,0,IF(T62&lt;=Калькулятор!$B$5,0,0)))</f>
        <v/>
      </c>
      <c r="Q62" s="24" t="str">
        <f>IF(T62&gt;(Калькулятор!$B$5+2),"",IF(T62=Калькулятор!$B$5+2,0,IF(T62&lt;=Калькулятор!$B$5,0,0)))</f>
        <v/>
      </c>
      <c r="R62" s="96" t="str">
        <f>IF(T62&gt;(Калькулятор!$B$5+2),"",IF(T62=Калькулятор!$B$5+2,XIRR($D$7:D61,$B$7:B61,50),"Х"))</f>
        <v/>
      </c>
      <c r="S62" s="23" t="str">
        <f>IF(T62&gt;(Калькулятор!$B$5+2),"",IF(T62=Калькулятор!$B$5+2,F62+E62+J62+H62,"Х"))</f>
        <v/>
      </c>
      <c r="T62" s="18">
        <v>56</v>
      </c>
      <c r="U62" s="19" t="str">
        <f ca="1">Калькулятор!E59</f>
        <v>погашено</v>
      </c>
    </row>
    <row r="63" spans="1:21" ht="15.75" x14ac:dyDescent="0.25">
      <c r="A63" s="20" t="str">
        <f>IF(T63&gt;(Калькулятор!$B$5+2),"",IF(T63=Калькулятор!$B$5+2,"Усього",Калькулятор!C60))</f>
        <v/>
      </c>
      <c r="B63" s="21" t="str">
        <f>IF(T63&gt;(Калькулятор!$B$5+2),"",IF(T63=Калькулятор!$B$5+2,"Х",Калькулятор!D60))</f>
        <v/>
      </c>
      <c r="C63" s="22" t="str">
        <f>IF(T63&gt;(Калькулятор!$B$5+2),"",IF(T63=Калькулятор!$B$5+2,SUM($C$8:C62),IFERROR(B63-B62,"")))</f>
        <v/>
      </c>
      <c r="D63" s="23" t="str">
        <f>IF(T63&gt;(Калькулятор!$B$5+2),"",IF(T63=Калькулятор!$B$5+2,SUM($D$7:D62),Калькулятор!J60))</f>
        <v/>
      </c>
      <c r="E63" s="23" t="str">
        <f>IF(T63&gt;(Калькулятор!$B$5+2),"",IF(T63=Калькулятор!$B$5+2,SUM(E62),Калькулятор!G60))</f>
        <v/>
      </c>
      <c r="F63" s="23" t="str">
        <f>IF(T63&gt;(Калькулятор!$B$5+2),"",IF(T63=Калькулятор!$B$5+2,SUM($F$7:F62),Калькулятор!H60))</f>
        <v/>
      </c>
      <c r="G63" s="24" t="str">
        <f>IF(T63&gt;(Калькулятор!$B$5+2),"",IF(T63=Калькулятор!$B$5+2,0,IF(T63&lt;=Калькулятор!$B$5,0,0)))</f>
        <v/>
      </c>
      <c r="H63" s="23" t="str">
        <f>IF(T63&gt;(Калькулятор!$B$5+2),"",IF(T63=Калькулятор!$B$5+2,SUM($H$7:H62),Калькулятор!F60))</f>
        <v/>
      </c>
      <c r="I63" s="25" t="str">
        <f>IF(T63&gt;(Калькулятор!$B$5+2),"",IF(T63=Калькулятор!$B$5+2,0,IF(T63&lt;=Калькулятор!$B$5,0,0)))</f>
        <v/>
      </c>
      <c r="J63" s="23" t="str">
        <f>IF(T63&gt;(Калькулятор!$B$5+2),"",IF(T63=Калькулятор!$B$5+2,SUM($J$7:J62),IF(T63&lt;=Калькулятор!$B$5,0,0)))</f>
        <v/>
      </c>
      <c r="K63" s="26" t="str">
        <f>IF(T63&gt;(Калькулятор!$B$5+2),"",IF(T63=Калькулятор!$B$5+2,0,IF(T63&lt;=Калькулятор!$B$5,0,0)))</f>
        <v/>
      </c>
      <c r="L63" s="24" t="str">
        <f>IF(T63&gt;(Калькулятор!$B$5+2),"",IF(T63=Калькулятор!$B$5+2,0,IF(T63&lt;=Калькулятор!$B$5,0,0)))</f>
        <v/>
      </c>
      <c r="M63" s="24" t="str">
        <f>IF(T63&gt;(Калькулятор!$B$5+2),"",IF(T63=Калькулятор!$B$5+2,0,IF(T63&lt;=Калькулятор!$B$5,0,0)))</f>
        <v/>
      </c>
      <c r="N63" s="24" t="str">
        <f>IF(T63&gt;(Калькулятор!$B$5+2),"",IF(T63=Калькулятор!$B$5+2,0,IF(T63&lt;=Калькулятор!$B$5,0,0)))</f>
        <v/>
      </c>
      <c r="O63" s="24" t="str">
        <f>IF(T63&gt;(Калькулятор!$B$5+2),"",IF(T63=Калькулятор!$B$5+2,0,IF(T63&lt;=Калькулятор!$B$5,0,0)))</f>
        <v/>
      </c>
      <c r="P63" s="24" t="str">
        <f>IF(T63&gt;(Калькулятор!$B$5+2),"",IF(T63=Калькулятор!$B$5+2,0,IF(T63&lt;=Калькулятор!$B$5,0,0)))</f>
        <v/>
      </c>
      <c r="Q63" s="24" t="str">
        <f>IF(T63&gt;(Калькулятор!$B$5+2),"",IF(T63=Калькулятор!$B$5+2,0,IF(T63&lt;=Калькулятор!$B$5,0,0)))</f>
        <v/>
      </c>
      <c r="R63" s="96" t="str">
        <f>IF(T63&gt;(Калькулятор!$B$5+2),"",IF(T63=Калькулятор!$B$5+2,XIRR($D$7:D62,$B$7:B62,50),"Х"))</f>
        <v/>
      </c>
      <c r="S63" s="23" t="str">
        <f>IF(T63&gt;(Калькулятор!$B$5+2),"",IF(T63=Калькулятор!$B$5+2,F63+E63+J63+H63,"Х"))</f>
        <v/>
      </c>
      <c r="T63" s="18">
        <v>57</v>
      </c>
      <c r="U63" s="19" t="str">
        <f ca="1">Калькулятор!E60</f>
        <v>погашено</v>
      </c>
    </row>
    <row r="64" spans="1:21" ht="15.75" x14ac:dyDescent="0.25">
      <c r="A64" s="20" t="str">
        <f>IF(T64&gt;(Калькулятор!$B$5+2),"",IF(T64=Калькулятор!$B$5+2,"Усього",Калькулятор!C61))</f>
        <v/>
      </c>
      <c r="B64" s="21" t="str">
        <f>IF(T64&gt;(Калькулятор!$B$5+2),"",IF(T64=Калькулятор!$B$5+2,"Х",Калькулятор!D61))</f>
        <v/>
      </c>
      <c r="C64" s="22" t="str">
        <f>IF(T64&gt;(Калькулятор!$B$5+2),"",IF(T64=Калькулятор!$B$5+2,SUM($C$8:C63),IFERROR(B64-B63,"")))</f>
        <v/>
      </c>
      <c r="D64" s="23" t="str">
        <f>IF(T64&gt;(Калькулятор!$B$5+2),"",IF(T64=Калькулятор!$B$5+2,SUM($D$7:D63),Калькулятор!J61))</f>
        <v/>
      </c>
      <c r="E64" s="23" t="str">
        <f>IF(T64&gt;(Калькулятор!$B$5+2),"",IF(T64=Калькулятор!$B$5+2,SUM(E63),Калькулятор!G61))</f>
        <v/>
      </c>
      <c r="F64" s="23" t="str">
        <f>IF(T64&gt;(Калькулятор!$B$5+2),"",IF(T64=Калькулятор!$B$5+2,SUM($F$7:F63),Калькулятор!H61))</f>
        <v/>
      </c>
      <c r="G64" s="24" t="str">
        <f>IF(T64&gt;(Калькулятор!$B$5+2),"",IF(T64=Калькулятор!$B$5+2,0,IF(T64&lt;=Калькулятор!$B$5,0,0)))</f>
        <v/>
      </c>
      <c r="H64" s="23" t="str">
        <f>IF(T64&gt;(Калькулятор!$B$5+2),"",IF(T64=Калькулятор!$B$5+2,SUM($H$7:H63),Калькулятор!F61))</f>
        <v/>
      </c>
      <c r="I64" s="25" t="str">
        <f>IF(T64&gt;(Калькулятор!$B$5+2),"",IF(T64=Калькулятор!$B$5+2,0,IF(T64&lt;=Калькулятор!$B$5,0,0)))</f>
        <v/>
      </c>
      <c r="J64" s="23" t="str">
        <f>IF(T64&gt;(Калькулятор!$B$5+2),"",IF(T64=Калькулятор!$B$5+2,SUM($J$7:J63),IF(T64&lt;=Калькулятор!$B$5,0,0)))</f>
        <v/>
      </c>
      <c r="K64" s="26" t="str">
        <f>IF(T64&gt;(Калькулятор!$B$5+2),"",IF(T64=Калькулятор!$B$5+2,0,IF(T64&lt;=Калькулятор!$B$5,0,0)))</f>
        <v/>
      </c>
      <c r="L64" s="24" t="str">
        <f>IF(T64&gt;(Калькулятор!$B$5+2),"",IF(T64=Калькулятор!$B$5+2,0,IF(T64&lt;=Калькулятор!$B$5,0,0)))</f>
        <v/>
      </c>
      <c r="M64" s="24" t="str">
        <f>IF(T64&gt;(Калькулятор!$B$5+2),"",IF(T64=Калькулятор!$B$5+2,0,IF(T64&lt;=Калькулятор!$B$5,0,0)))</f>
        <v/>
      </c>
      <c r="N64" s="24" t="str">
        <f>IF(T64&gt;(Калькулятор!$B$5+2),"",IF(T64=Калькулятор!$B$5+2,0,IF(T64&lt;=Калькулятор!$B$5,0,0)))</f>
        <v/>
      </c>
      <c r="O64" s="24" t="str">
        <f>IF(T64&gt;(Калькулятор!$B$5+2),"",IF(T64=Калькулятор!$B$5+2,0,IF(T64&lt;=Калькулятор!$B$5,0,0)))</f>
        <v/>
      </c>
      <c r="P64" s="24" t="str">
        <f>IF(T64&gt;(Калькулятор!$B$5+2),"",IF(T64=Калькулятор!$B$5+2,0,IF(T64&lt;=Калькулятор!$B$5,0,0)))</f>
        <v/>
      </c>
      <c r="Q64" s="24" t="str">
        <f>IF(T64&gt;(Калькулятор!$B$5+2),"",IF(T64=Калькулятор!$B$5+2,0,IF(T64&lt;=Калькулятор!$B$5,0,0)))</f>
        <v/>
      </c>
      <c r="R64" s="96" t="str">
        <f>IF(T64&gt;(Калькулятор!$B$5+2),"",IF(T64=Калькулятор!$B$5+2,XIRR($D$7:D63,$B$7:B63,50),"Х"))</f>
        <v/>
      </c>
      <c r="S64" s="23" t="str">
        <f>IF(T64&gt;(Калькулятор!$B$5+2),"",IF(T64=Калькулятор!$B$5+2,F64+E64+J64+H64,"Х"))</f>
        <v/>
      </c>
      <c r="T64" s="18">
        <v>58</v>
      </c>
      <c r="U64" s="19" t="str">
        <f ca="1">Калькулятор!E61</f>
        <v>погашено</v>
      </c>
    </row>
    <row r="65" spans="1:21" ht="15.75" x14ac:dyDescent="0.25">
      <c r="A65" s="20" t="str">
        <f>IF(T65&gt;(Калькулятор!$B$5+2),"",IF(T65=Калькулятор!$B$5+2,"Усього",Калькулятор!C62))</f>
        <v/>
      </c>
      <c r="B65" s="21" t="str">
        <f>IF(T65&gt;(Калькулятор!$B$5+2),"",IF(T65=Калькулятор!$B$5+2,"Х",Калькулятор!D62))</f>
        <v/>
      </c>
      <c r="C65" s="22" t="str">
        <f>IF(T65&gt;(Калькулятор!$B$5+2),"",IF(T65=Калькулятор!$B$5+2,SUM($C$8:C64),IFERROR(B65-B64,"")))</f>
        <v/>
      </c>
      <c r="D65" s="23" t="str">
        <f>IF(T65&gt;(Калькулятор!$B$5+2),"",IF(T65=Калькулятор!$B$5+2,SUM($D$7:D64),Калькулятор!J62))</f>
        <v/>
      </c>
      <c r="E65" s="23" t="str">
        <f>IF(T65&gt;(Калькулятор!$B$5+2),"",IF(T65=Калькулятор!$B$5+2,SUM(E64),Калькулятор!G62))</f>
        <v/>
      </c>
      <c r="F65" s="23" t="str">
        <f>IF(T65&gt;(Калькулятор!$B$5+2),"",IF(T65=Калькулятор!$B$5+2,SUM($F$7:F64),Калькулятор!H62))</f>
        <v/>
      </c>
      <c r="G65" s="24" t="str">
        <f>IF(T65&gt;(Калькулятор!$B$5+2),"",IF(T65=Калькулятор!$B$5+2,0,IF(T65&lt;=Калькулятор!$B$5,0,0)))</f>
        <v/>
      </c>
      <c r="H65" s="23" t="str">
        <f>IF(T65&gt;(Калькулятор!$B$5+2),"",IF(T65=Калькулятор!$B$5+2,SUM($H$7:H64),Калькулятор!F62))</f>
        <v/>
      </c>
      <c r="I65" s="25" t="str">
        <f>IF(T65&gt;(Калькулятор!$B$5+2),"",IF(T65=Калькулятор!$B$5+2,0,IF(T65&lt;=Калькулятор!$B$5,0,0)))</f>
        <v/>
      </c>
      <c r="J65" s="23" t="str">
        <f>IF(T65&gt;(Калькулятор!$B$5+2),"",IF(T65=Калькулятор!$B$5+2,SUM($J$7:J64),IF(T65&lt;=Калькулятор!$B$5,0,0)))</f>
        <v/>
      </c>
      <c r="K65" s="26" t="str">
        <f>IF(T65&gt;(Калькулятор!$B$5+2),"",IF(T65=Калькулятор!$B$5+2,0,IF(T65&lt;=Калькулятор!$B$5,0,0)))</f>
        <v/>
      </c>
      <c r="L65" s="24" t="str">
        <f>IF(T65&gt;(Калькулятор!$B$5+2),"",IF(T65=Калькулятор!$B$5+2,0,IF(T65&lt;=Калькулятор!$B$5,0,0)))</f>
        <v/>
      </c>
      <c r="M65" s="24" t="str">
        <f>IF(T65&gt;(Калькулятор!$B$5+2),"",IF(T65=Калькулятор!$B$5+2,0,IF(T65&lt;=Калькулятор!$B$5,0,0)))</f>
        <v/>
      </c>
      <c r="N65" s="24" t="str">
        <f>IF(T65&gt;(Калькулятор!$B$5+2),"",IF(T65=Калькулятор!$B$5+2,0,IF(T65&lt;=Калькулятор!$B$5,0,0)))</f>
        <v/>
      </c>
      <c r="O65" s="24" t="str">
        <f>IF(T65&gt;(Калькулятор!$B$5+2),"",IF(T65=Калькулятор!$B$5+2,0,IF(T65&lt;=Калькулятор!$B$5,0,0)))</f>
        <v/>
      </c>
      <c r="P65" s="24" t="str">
        <f>IF(T65&gt;(Калькулятор!$B$5+2),"",IF(T65=Калькулятор!$B$5+2,0,IF(T65&lt;=Калькулятор!$B$5,0,0)))</f>
        <v/>
      </c>
      <c r="Q65" s="24" t="str">
        <f>IF(T65&gt;(Калькулятор!$B$5+2),"",IF(T65=Калькулятор!$B$5+2,0,IF(T65&lt;=Калькулятор!$B$5,0,0)))</f>
        <v/>
      </c>
      <c r="R65" s="96" t="str">
        <f>IF(T65&gt;(Калькулятор!$B$5+2),"",IF(T65=Калькулятор!$B$5+2,XIRR($D$7:D64,$B$7:B64,50),"Х"))</f>
        <v/>
      </c>
      <c r="S65" s="23" t="str">
        <f>IF(T65&gt;(Калькулятор!$B$5+2),"",IF(T65=Калькулятор!$B$5+2,F65+E65+J65+H65,"Х"))</f>
        <v/>
      </c>
      <c r="T65" s="18">
        <v>59</v>
      </c>
      <c r="U65" s="19" t="str">
        <f ca="1">Калькулятор!E62</f>
        <v>погашено</v>
      </c>
    </row>
    <row r="66" spans="1:21" ht="15.75" x14ac:dyDescent="0.25">
      <c r="A66" s="20" t="str">
        <f>IF(T66&gt;(Калькулятор!$B$5+2),"",IF(T66=Калькулятор!$B$5+2,"Усього",Калькулятор!C63))</f>
        <v/>
      </c>
      <c r="B66" s="21" t="str">
        <f>IF(T66&gt;(Калькулятор!$B$5+2),"",IF(T66=Калькулятор!$B$5+2,"Х",Калькулятор!D63))</f>
        <v/>
      </c>
      <c r="C66" s="22" t="str">
        <f>IF(T66&gt;(Калькулятор!$B$5+2),"",IF(T66=Калькулятор!$B$5+2,SUM($C$8:C65),IFERROR(B66-B65,"")))</f>
        <v/>
      </c>
      <c r="D66" s="23" t="str">
        <f>IF(T66&gt;(Калькулятор!$B$5+2),"",IF(T66=Калькулятор!$B$5+2,SUM($D$7:D65),Калькулятор!J63))</f>
        <v/>
      </c>
      <c r="E66" s="23" t="str">
        <f>IF(T66&gt;(Калькулятор!$B$5+2),"",IF(T66=Калькулятор!$B$5+2,SUM(E65),Калькулятор!G63))</f>
        <v/>
      </c>
      <c r="F66" s="23" t="str">
        <f>IF(T66&gt;(Калькулятор!$B$5+2),"",IF(T66=Калькулятор!$B$5+2,SUM($F$7:F65),Калькулятор!H63))</f>
        <v/>
      </c>
      <c r="G66" s="24" t="str">
        <f>IF(T66&gt;(Калькулятор!$B$5+2),"",IF(T66=Калькулятор!$B$5+2,0,IF(T66&lt;=Калькулятор!$B$5,0,0)))</f>
        <v/>
      </c>
      <c r="H66" s="23" t="str">
        <f>IF(T66&gt;(Калькулятор!$B$5+2),"",IF(T66=Калькулятор!$B$5+2,SUM($H$7:H65),Калькулятор!F63))</f>
        <v/>
      </c>
      <c r="I66" s="25" t="str">
        <f>IF(T66&gt;(Калькулятор!$B$5+2),"",IF(T66=Калькулятор!$B$5+2,0,IF(T66&lt;=Калькулятор!$B$5,0,0)))</f>
        <v/>
      </c>
      <c r="J66" s="23" t="str">
        <f>IF(T66&gt;(Калькулятор!$B$5+2),"",IF(T66=Калькулятор!$B$5+2,SUM($J$7:J65),IF(T66&lt;=Калькулятор!$B$5,0,0)))</f>
        <v/>
      </c>
      <c r="K66" s="26" t="str">
        <f>IF(T66&gt;(Калькулятор!$B$5+2),"",IF(T66=Калькулятор!$B$5+2,0,IF(T66&lt;=Калькулятор!$B$5,0,0)))</f>
        <v/>
      </c>
      <c r="L66" s="24" t="str">
        <f>IF(T66&gt;(Калькулятор!$B$5+2),"",IF(T66=Калькулятор!$B$5+2,0,IF(T66&lt;=Калькулятор!$B$5,0,0)))</f>
        <v/>
      </c>
      <c r="M66" s="24" t="str">
        <f>IF(T66&gt;(Калькулятор!$B$5+2),"",IF(T66=Калькулятор!$B$5+2,0,IF(T66&lt;=Калькулятор!$B$5,0,0)))</f>
        <v/>
      </c>
      <c r="N66" s="24" t="str">
        <f>IF(T66&gt;(Калькулятор!$B$5+2),"",IF(T66=Калькулятор!$B$5+2,0,IF(T66&lt;=Калькулятор!$B$5,0,0)))</f>
        <v/>
      </c>
      <c r="O66" s="24" t="str">
        <f>IF(T66&gt;(Калькулятор!$B$5+2),"",IF(T66=Калькулятор!$B$5+2,0,IF(T66&lt;=Калькулятор!$B$5,0,0)))</f>
        <v/>
      </c>
      <c r="P66" s="24" t="str">
        <f>IF(T66&gt;(Калькулятор!$B$5+2),"",IF(T66=Калькулятор!$B$5+2,0,IF(T66&lt;=Калькулятор!$B$5,0,0)))</f>
        <v/>
      </c>
      <c r="Q66" s="24" t="str">
        <f>IF(T66&gt;(Калькулятор!$B$5+2),"",IF(T66=Калькулятор!$B$5+2,0,IF(T66&lt;=Калькулятор!$B$5,0,0)))</f>
        <v/>
      </c>
      <c r="R66" s="96" t="str">
        <f>IF(T66&gt;(Калькулятор!$B$5+2),"",IF(T66=Калькулятор!$B$5+2,XIRR($D$7:D65,$B$7:B65,50),"Х"))</f>
        <v/>
      </c>
      <c r="S66" s="23" t="str">
        <f>IF(T66&gt;(Калькулятор!$B$5+2),"",IF(T66=Калькулятор!$B$5+2,F66+E66+J66+H66,"Х"))</f>
        <v/>
      </c>
      <c r="T66" s="18">
        <v>60</v>
      </c>
      <c r="U66" s="19" t="str">
        <f ca="1">Калькулятор!E63</f>
        <v>погашено</v>
      </c>
    </row>
    <row r="67" spans="1:21" ht="15.75" x14ac:dyDescent="0.25">
      <c r="A67" s="20" t="str">
        <f>IF(T67&gt;(Калькулятор!$B$5+2),"",IF(T67=Калькулятор!$B$5+2,"Усього",Калькулятор!C64))</f>
        <v/>
      </c>
      <c r="B67" s="21" t="str">
        <f>IF(T67&gt;(Калькулятор!$B$5+2),"",IF(T67=Калькулятор!$B$5+2,"Х",Калькулятор!D64))</f>
        <v/>
      </c>
      <c r="C67" s="22" t="str">
        <f>IF(T67&gt;(Калькулятор!$B$5+2),"",IF(T67=Калькулятор!$B$5+2,SUM($C$8:C66),IFERROR(B67-B66,"")))</f>
        <v/>
      </c>
      <c r="D67" s="23" t="str">
        <f>IF(T67&gt;(Калькулятор!$B$5+2),"",IF(T67=Калькулятор!$B$5+2,SUM($D$7:D66),Калькулятор!J64))</f>
        <v/>
      </c>
      <c r="E67" s="23" t="str">
        <f>IF(T67&gt;(Калькулятор!$B$5+2),"",IF(T67=Калькулятор!$B$5+2,SUM(E66),Калькулятор!G64))</f>
        <v/>
      </c>
      <c r="F67" s="23" t="str">
        <f>IF(T67&gt;(Калькулятор!$B$5+2),"",IF(T67=Калькулятор!$B$5+2,SUM($F$7:F66),Калькулятор!H64))</f>
        <v/>
      </c>
      <c r="G67" s="24" t="str">
        <f>IF(T67&gt;(Калькулятор!$B$5+2),"",IF(T67=Калькулятор!$B$5+2,0,IF(T67&lt;=Калькулятор!$B$5,0,0)))</f>
        <v/>
      </c>
      <c r="H67" s="23" t="str">
        <f>IF(T67&gt;(Калькулятор!$B$5+2),"",IF(T67=Калькулятор!$B$5+2,SUM($H$7:H66),Калькулятор!F64))</f>
        <v/>
      </c>
      <c r="I67" s="25" t="str">
        <f>IF(T67&gt;(Калькулятор!$B$5+2),"",IF(T67=Калькулятор!$B$5+2,0,IF(T67&lt;=Калькулятор!$B$5,0,0)))</f>
        <v/>
      </c>
      <c r="J67" s="23" t="str">
        <f>IF(T67&gt;(Калькулятор!$B$5+2),"",IF(T67=Калькулятор!$B$5+2,SUM($J$7:J66),IF(T67&lt;=Калькулятор!$B$5,0,0)))</f>
        <v/>
      </c>
      <c r="K67" s="26" t="str">
        <f>IF(T67&gt;(Калькулятор!$B$5+2),"",IF(T67=Калькулятор!$B$5+2,0,IF(T67&lt;=Калькулятор!$B$5,0,0)))</f>
        <v/>
      </c>
      <c r="L67" s="24" t="str">
        <f>IF(T67&gt;(Калькулятор!$B$5+2),"",IF(T67=Калькулятор!$B$5+2,0,IF(T67&lt;=Калькулятор!$B$5,0,0)))</f>
        <v/>
      </c>
      <c r="M67" s="24" t="str">
        <f>IF(T67&gt;(Калькулятор!$B$5+2),"",IF(T67=Калькулятор!$B$5+2,0,IF(T67&lt;=Калькулятор!$B$5,0,0)))</f>
        <v/>
      </c>
      <c r="N67" s="24" t="str">
        <f>IF(T67&gt;(Калькулятор!$B$5+2),"",IF(T67=Калькулятор!$B$5+2,0,IF(T67&lt;=Калькулятор!$B$5,0,0)))</f>
        <v/>
      </c>
      <c r="O67" s="24" t="str">
        <f>IF(T67&gt;(Калькулятор!$B$5+2),"",IF(T67=Калькулятор!$B$5+2,0,IF(T67&lt;=Калькулятор!$B$5,0,0)))</f>
        <v/>
      </c>
      <c r="P67" s="24" t="str">
        <f>IF(T67&gt;(Калькулятор!$B$5+2),"",IF(T67=Калькулятор!$B$5+2,0,IF(T67&lt;=Калькулятор!$B$5,0,0)))</f>
        <v/>
      </c>
      <c r="Q67" s="24" t="str">
        <f>IF(T67&gt;(Калькулятор!$B$5+2),"",IF(T67=Калькулятор!$B$5+2,0,IF(T67&lt;=Калькулятор!$B$5,0,0)))</f>
        <v/>
      </c>
      <c r="R67" s="96" t="str">
        <f>IF(T67&gt;(Калькулятор!$B$5+2),"",IF(T67=Калькулятор!$B$5+2,XIRR($D$7:D66,$B$7:B66,50),"Х"))</f>
        <v/>
      </c>
      <c r="S67" s="23" t="str">
        <f>IF(T67&gt;(Калькулятор!$B$5+2),"",IF(T67=Калькулятор!$B$5+2,F67+E67+J67+H67,"Х"))</f>
        <v/>
      </c>
      <c r="T67" s="18">
        <v>61</v>
      </c>
      <c r="U67" s="19" t="str">
        <f ca="1">Калькулятор!E64</f>
        <v>погашено</v>
      </c>
    </row>
    <row r="68" spans="1:21" ht="15.75" x14ac:dyDescent="0.25">
      <c r="A68" s="20" t="str">
        <f>IF(T68&gt;(Калькулятор!$B$5+2),"",IF(T68=Калькулятор!$B$5+2,"Усього",Калькулятор!C65))</f>
        <v/>
      </c>
      <c r="B68" s="21" t="str">
        <f>IF(T68&gt;(Калькулятор!$B$5+2),"",IF(T68=Калькулятор!$B$5+2,"Х",Калькулятор!D65))</f>
        <v/>
      </c>
      <c r="C68" s="22" t="str">
        <f>IF(T68&gt;(Калькулятор!$B$5+2),"",IF(T68=Калькулятор!$B$5+2,SUM($C$8:C67),IFERROR(B68-B67,"")))</f>
        <v/>
      </c>
      <c r="D68" s="23" t="str">
        <f>IF(T68&gt;(Калькулятор!$B$5+2),"",IF(T68=Калькулятор!$B$5+2,SUM($D$7:D67),Калькулятор!J65))</f>
        <v/>
      </c>
      <c r="E68" s="23" t="str">
        <f>IF(T68&gt;(Калькулятор!$B$5+2),"",IF(T68=Калькулятор!$B$5+2,SUM(E67),Калькулятор!G65))</f>
        <v/>
      </c>
      <c r="F68" s="23" t="str">
        <f>IF(T68&gt;(Калькулятор!$B$5+2),"",IF(T68=Калькулятор!$B$5+2,SUM($F$7:F67),Калькулятор!H65))</f>
        <v/>
      </c>
      <c r="G68" s="24" t="str">
        <f>IF(T68&gt;(Калькулятор!$B$5+2),"",IF(T68=Калькулятор!$B$5+2,0,IF(T68&lt;=Калькулятор!$B$5,0,0)))</f>
        <v/>
      </c>
      <c r="H68" s="23" t="str">
        <f>IF(T68&gt;(Калькулятор!$B$5+2),"",IF(T68=Калькулятор!$B$5+2,SUM($H$7:H67),Калькулятор!F65))</f>
        <v/>
      </c>
      <c r="I68" s="25" t="str">
        <f>IF(T68&gt;(Калькулятор!$B$5+2),"",IF(T68=Калькулятор!$B$5+2,0,IF(T68&lt;=Калькулятор!$B$5,0,0)))</f>
        <v/>
      </c>
      <c r="J68" s="23" t="str">
        <f>IF(T68&gt;(Калькулятор!$B$5+2),"",IF(T68=Калькулятор!$B$5+2,SUM($J$7:J67),IF(T68&lt;=Калькулятор!$B$5,0,0)))</f>
        <v/>
      </c>
      <c r="K68" s="26" t="str">
        <f>IF(T68&gt;(Калькулятор!$B$5+2),"",IF(T68=Калькулятор!$B$5+2,0,IF(T68&lt;=Калькулятор!$B$5,0,0)))</f>
        <v/>
      </c>
      <c r="L68" s="24" t="str">
        <f>IF(T68&gt;(Калькулятор!$B$5+2),"",IF(T68=Калькулятор!$B$5+2,0,IF(T68&lt;=Калькулятор!$B$5,0,0)))</f>
        <v/>
      </c>
      <c r="M68" s="24" t="str">
        <f>IF(T68&gt;(Калькулятор!$B$5+2),"",IF(T68=Калькулятор!$B$5+2,0,IF(T68&lt;=Калькулятор!$B$5,0,0)))</f>
        <v/>
      </c>
      <c r="N68" s="24" t="str">
        <f>IF(T68&gt;(Калькулятор!$B$5+2),"",IF(T68=Калькулятор!$B$5+2,0,IF(T68&lt;=Калькулятор!$B$5,0,0)))</f>
        <v/>
      </c>
      <c r="O68" s="24" t="str">
        <f>IF(T68&gt;(Калькулятор!$B$5+2),"",IF(T68=Калькулятор!$B$5+2,0,IF(T68&lt;=Калькулятор!$B$5,0,0)))</f>
        <v/>
      </c>
      <c r="P68" s="24" t="str">
        <f>IF(T68&gt;(Калькулятор!$B$5+2),"",IF(T68=Калькулятор!$B$5+2,0,IF(T68&lt;=Калькулятор!$B$5,0,0)))</f>
        <v/>
      </c>
      <c r="Q68" s="24" t="str">
        <f>IF(T68&gt;(Калькулятор!$B$5+2),"",IF(T68=Калькулятор!$B$5+2,0,IF(T68&lt;=Калькулятор!$B$5,0,0)))</f>
        <v/>
      </c>
      <c r="R68" s="96" t="str">
        <f>IF(T68&gt;(Калькулятор!$B$5+2),"",IF(T68=Калькулятор!$B$5+2,XIRR($D$7:D67,$B$7:B67,50),"Х"))</f>
        <v/>
      </c>
      <c r="S68" s="23" t="str">
        <f>IF(T68&gt;(Калькулятор!$B$5+2),"",IF(T68=Калькулятор!$B$5+2,F68+E68+J68+H68,"Х"))</f>
        <v/>
      </c>
      <c r="T68" s="18">
        <v>62</v>
      </c>
      <c r="U68" s="19" t="str">
        <f ca="1">Калькулятор!E65</f>
        <v>погашено</v>
      </c>
    </row>
    <row r="69" spans="1:21" ht="15.75" x14ac:dyDescent="0.25">
      <c r="A69" s="20" t="str">
        <f>IF(T69&gt;(Калькулятор!$B$5+2),"",IF(T69=Калькулятор!$B$5+2,"Усього",Калькулятор!C66))</f>
        <v/>
      </c>
      <c r="B69" s="21" t="str">
        <f>IF(T69&gt;(Калькулятор!$B$5+2),"",IF(T69=Калькулятор!$B$5+2,"Х",Калькулятор!D66))</f>
        <v/>
      </c>
      <c r="C69" s="22" t="str">
        <f>IF(T69&gt;(Калькулятор!$B$5+2),"",IF(T69=Калькулятор!$B$5+2,SUM($C$8:C68),IFERROR(B69-B68,"")))</f>
        <v/>
      </c>
      <c r="D69" s="23" t="str">
        <f>IF(T69&gt;(Калькулятор!$B$5+2),"",IF(T69=Калькулятор!$B$5+2,SUM($D$7:D68),Калькулятор!J66))</f>
        <v/>
      </c>
      <c r="E69" s="23" t="str">
        <f>IF(T69&gt;(Калькулятор!$B$5+2),"",IF(T69=Калькулятор!$B$5+2,SUM(E68),Калькулятор!G66))</f>
        <v/>
      </c>
      <c r="F69" s="23" t="str">
        <f>IF(T69&gt;(Калькулятор!$B$5+2),"",IF(T69=Калькулятор!$B$5+2,SUM($F$7:F68),Калькулятор!H66))</f>
        <v/>
      </c>
      <c r="G69" s="24" t="str">
        <f>IF(T69&gt;(Калькулятор!$B$5+2),"",IF(T69=Калькулятор!$B$5+2,0,IF(T69&lt;=Калькулятор!$B$5,0,0)))</f>
        <v/>
      </c>
      <c r="H69" s="23" t="str">
        <f>IF(T69&gt;(Калькулятор!$B$5+2),"",IF(T69=Калькулятор!$B$5+2,SUM($H$7:H68),Калькулятор!F66))</f>
        <v/>
      </c>
      <c r="I69" s="25" t="str">
        <f>IF(T69&gt;(Калькулятор!$B$5+2),"",IF(T69=Калькулятор!$B$5+2,0,IF(T69&lt;=Калькулятор!$B$5,0,0)))</f>
        <v/>
      </c>
      <c r="J69" s="23" t="str">
        <f>IF(T69&gt;(Калькулятор!$B$5+2),"",IF(T69=Калькулятор!$B$5+2,SUM($J$7:J68),IF(T69&lt;=Калькулятор!$B$5,0,0)))</f>
        <v/>
      </c>
      <c r="K69" s="26" t="str">
        <f>IF(T69&gt;(Калькулятор!$B$5+2),"",IF(T69=Калькулятор!$B$5+2,0,IF(T69&lt;=Калькулятор!$B$5,0,0)))</f>
        <v/>
      </c>
      <c r="L69" s="24" t="str">
        <f>IF(T69&gt;(Калькулятор!$B$5+2),"",IF(T69=Калькулятор!$B$5+2,0,IF(T69&lt;=Калькулятор!$B$5,0,0)))</f>
        <v/>
      </c>
      <c r="M69" s="24" t="str">
        <f>IF(T69&gt;(Калькулятор!$B$5+2),"",IF(T69=Калькулятор!$B$5+2,0,IF(T69&lt;=Калькулятор!$B$5,0,0)))</f>
        <v/>
      </c>
      <c r="N69" s="24" t="str">
        <f>IF(T69&gt;(Калькулятор!$B$5+2),"",IF(T69=Калькулятор!$B$5+2,0,IF(T69&lt;=Калькулятор!$B$5,0,0)))</f>
        <v/>
      </c>
      <c r="O69" s="24" t="str">
        <f>IF(T69&gt;(Калькулятор!$B$5+2),"",IF(T69=Калькулятор!$B$5+2,0,IF(T69&lt;=Калькулятор!$B$5,0,0)))</f>
        <v/>
      </c>
      <c r="P69" s="24" t="str">
        <f>IF(T69&gt;(Калькулятор!$B$5+2),"",IF(T69=Калькулятор!$B$5+2,0,IF(T69&lt;=Калькулятор!$B$5,0,0)))</f>
        <v/>
      </c>
      <c r="Q69" s="24" t="str">
        <f>IF(T69&gt;(Калькулятор!$B$5+2),"",IF(T69=Калькулятор!$B$5+2,0,IF(T69&lt;=Калькулятор!$B$5,0,0)))</f>
        <v/>
      </c>
      <c r="R69" s="96" t="str">
        <f>IF(T69&gt;(Калькулятор!$B$5+2),"",IF(T69=Калькулятор!$B$5+2,XIRR($D$7:D68,$B$7:B68,50),"Х"))</f>
        <v/>
      </c>
      <c r="S69" s="23" t="str">
        <f>IF(T69&gt;(Калькулятор!$B$5+2),"",IF(T69=Калькулятор!$B$5+2,F69+E69+J69+H69,"Х"))</f>
        <v/>
      </c>
      <c r="T69" s="18">
        <v>63</v>
      </c>
      <c r="U69" s="19" t="str">
        <f ca="1">Калькулятор!E66</f>
        <v>погашено</v>
      </c>
    </row>
    <row r="70" spans="1:21" ht="15.75" x14ac:dyDescent="0.25">
      <c r="A70" s="20" t="str">
        <f>IF(T70&gt;(Калькулятор!$B$5+2),"",IF(T70=Калькулятор!$B$5+2,"Усього",Калькулятор!C67))</f>
        <v/>
      </c>
      <c r="B70" s="21" t="str">
        <f>IF(T70&gt;(Калькулятор!$B$5+2),"",IF(T70=Калькулятор!$B$5+2,"Х",Калькулятор!D67))</f>
        <v/>
      </c>
      <c r="C70" s="22" t="str">
        <f>IF(T70&gt;(Калькулятор!$B$5+2),"",IF(T70=Калькулятор!$B$5+2,SUM($C$8:C69),IFERROR(B70-B69,"")))</f>
        <v/>
      </c>
      <c r="D70" s="23" t="str">
        <f>IF(T70&gt;(Калькулятор!$B$5+2),"",IF(T70=Калькулятор!$B$5+2,SUM($D$7:D69),Калькулятор!J67))</f>
        <v/>
      </c>
      <c r="E70" s="23" t="str">
        <f>IF(T70&gt;(Калькулятор!$B$5+2),"",IF(T70=Калькулятор!$B$5+2,SUM(E69),Калькулятор!G67))</f>
        <v/>
      </c>
      <c r="F70" s="23" t="str">
        <f>IF(T70&gt;(Калькулятор!$B$5+2),"",IF(T70=Калькулятор!$B$5+2,SUM($F$7:F69),Калькулятор!H67))</f>
        <v/>
      </c>
      <c r="G70" s="24" t="str">
        <f>IF(T70&gt;(Калькулятор!$B$5+2),"",IF(T70=Калькулятор!$B$5+2,0,IF(T70&lt;=Калькулятор!$B$5,0,0)))</f>
        <v/>
      </c>
      <c r="H70" s="23" t="str">
        <f>IF(T70&gt;(Калькулятор!$B$5+2),"",IF(T70=Калькулятор!$B$5+2,SUM($H$7:H69),Калькулятор!F67))</f>
        <v/>
      </c>
      <c r="I70" s="25" t="str">
        <f>IF(T70&gt;(Калькулятор!$B$5+2),"",IF(T70=Калькулятор!$B$5+2,0,IF(T70&lt;=Калькулятор!$B$5,0,0)))</f>
        <v/>
      </c>
      <c r="J70" s="23" t="str">
        <f>IF(T70&gt;(Калькулятор!$B$5+2),"",IF(T70=Калькулятор!$B$5+2,SUM($J$7:J69),IF(T70&lt;=Калькулятор!$B$5,0,0)))</f>
        <v/>
      </c>
      <c r="K70" s="26" t="str">
        <f>IF(T70&gt;(Калькулятор!$B$5+2),"",IF(T70=Калькулятор!$B$5+2,0,IF(T70&lt;=Калькулятор!$B$5,0,0)))</f>
        <v/>
      </c>
      <c r="L70" s="24" t="str">
        <f>IF(T70&gt;(Калькулятор!$B$5+2),"",IF(T70=Калькулятор!$B$5+2,0,IF(T70&lt;=Калькулятор!$B$5,0,0)))</f>
        <v/>
      </c>
      <c r="M70" s="24" t="str">
        <f>IF(T70&gt;(Калькулятор!$B$5+2),"",IF(T70=Калькулятор!$B$5+2,0,IF(T70&lt;=Калькулятор!$B$5,0,0)))</f>
        <v/>
      </c>
      <c r="N70" s="24" t="str">
        <f>IF(T70&gt;(Калькулятор!$B$5+2),"",IF(T70=Калькулятор!$B$5+2,0,IF(T70&lt;=Калькулятор!$B$5,0,0)))</f>
        <v/>
      </c>
      <c r="O70" s="24" t="str">
        <f>IF(T70&gt;(Калькулятор!$B$5+2),"",IF(T70=Калькулятор!$B$5+2,0,IF(T70&lt;=Калькулятор!$B$5,0,0)))</f>
        <v/>
      </c>
      <c r="P70" s="24" t="str">
        <f>IF(T70&gt;(Калькулятор!$B$5+2),"",IF(T70=Калькулятор!$B$5+2,0,IF(T70&lt;=Калькулятор!$B$5,0,0)))</f>
        <v/>
      </c>
      <c r="Q70" s="24" t="str">
        <f>IF(T70&gt;(Калькулятор!$B$5+2),"",IF(T70=Калькулятор!$B$5+2,0,IF(T70&lt;=Калькулятор!$B$5,0,0)))</f>
        <v/>
      </c>
      <c r="R70" s="96" t="str">
        <f>IF(T70&gt;(Калькулятор!$B$5+2),"",IF(T70=Калькулятор!$B$5+2,XIRR($D$7:D69,$B$7:B69,50),"Х"))</f>
        <v/>
      </c>
      <c r="S70" s="23" t="str">
        <f>IF(T70&gt;(Калькулятор!$B$5+2),"",IF(T70=Калькулятор!$B$5+2,F70+E70+J70+H70,"Х"))</f>
        <v/>
      </c>
      <c r="T70" s="18">
        <v>64</v>
      </c>
      <c r="U70" s="19" t="str">
        <f ca="1">Калькулятор!E67</f>
        <v>погашено</v>
      </c>
    </row>
    <row r="71" spans="1:21" ht="15.75" x14ac:dyDescent="0.25">
      <c r="A71" s="20" t="str">
        <f>IF(T71&gt;(Калькулятор!$B$5+2),"",IF(T71=Калькулятор!$B$5+2,"Усього",Калькулятор!C68))</f>
        <v/>
      </c>
      <c r="B71" s="21" t="str">
        <f>IF(T71&gt;(Калькулятор!$B$5+2),"",IF(T71=Калькулятор!$B$5+2,"Х",Калькулятор!D68))</f>
        <v/>
      </c>
      <c r="C71" s="22" t="str">
        <f>IF(T71&gt;(Калькулятор!$B$5+2),"",IF(T71=Калькулятор!$B$5+2,SUM($C$8:C70),IFERROR(B71-B70,"")))</f>
        <v/>
      </c>
      <c r="D71" s="23" t="str">
        <f>IF(T71&gt;(Калькулятор!$B$5+2),"",IF(T71=Калькулятор!$B$5+2,SUM($D$7:D70),Калькулятор!J68))</f>
        <v/>
      </c>
      <c r="E71" s="23" t="str">
        <f>IF(T71&gt;(Калькулятор!$B$5+2),"",IF(T71=Калькулятор!$B$5+2,SUM(E70),Калькулятор!G68))</f>
        <v/>
      </c>
      <c r="F71" s="23" t="str">
        <f>IF(T71&gt;(Калькулятор!$B$5+2),"",IF(T71=Калькулятор!$B$5+2,SUM($F$7:F70),Калькулятор!H68))</f>
        <v/>
      </c>
      <c r="G71" s="24" t="str">
        <f>IF(T71&gt;(Калькулятор!$B$5+2),"",IF(T71=Калькулятор!$B$5+2,0,IF(T71&lt;=Калькулятор!$B$5,0,0)))</f>
        <v/>
      </c>
      <c r="H71" s="23" t="str">
        <f>IF(T71&gt;(Калькулятор!$B$5+2),"",IF(T71=Калькулятор!$B$5+2,SUM($H$7:H70),Калькулятор!F68))</f>
        <v/>
      </c>
      <c r="I71" s="25" t="str">
        <f>IF(T71&gt;(Калькулятор!$B$5+2),"",IF(T71=Калькулятор!$B$5+2,0,IF(T71&lt;=Калькулятор!$B$5,0,0)))</f>
        <v/>
      </c>
      <c r="J71" s="23" t="str">
        <f>IF(T71&gt;(Калькулятор!$B$5+2),"",IF(T71=Калькулятор!$B$5+2,SUM($J$7:J70),IF(T71&lt;=Калькулятор!$B$5,0,0)))</f>
        <v/>
      </c>
      <c r="K71" s="26" t="str">
        <f>IF(T71&gt;(Калькулятор!$B$5+2),"",IF(T71=Калькулятор!$B$5+2,0,IF(T71&lt;=Калькулятор!$B$5,0,0)))</f>
        <v/>
      </c>
      <c r="L71" s="24" t="str">
        <f>IF(T71&gt;(Калькулятор!$B$5+2),"",IF(T71=Калькулятор!$B$5+2,0,IF(T71&lt;=Калькулятор!$B$5,0,0)))</f>
        <v/>
      </c>
      <c r="M71" s="24" t="str">
        <f>IF(T71&gt;(Калькулятор!$B$5+2),"",IF(T71=Калькулятор!$B$5+2,0,IF(T71&lt;=Калькулятор!$B$5,0,0)))</f>
        <v/>
      </c>
      <c r="N71" s="24" t="str">
        <f>IF(T71&gt;(Калькулятор!$B$5+2),"",IF(T71=Калькулятор!$B$5+2,0,IF(T71&lt;=Калькулятор!$B$5,0,0)))</f>
        <v/>
      </c>
      <c r="O71" s="24" t="str">
        <f>IF(T71&gt;(Калькулятор!$B$5+2),"",IF(T71=Калькулятор!$B$5+2,0,IF(T71&lt;=Калькулятор!$B$5,0,0)))</f>
        <v/>
      </c>
      <c r="P71" s="24" t="str">
        <f>IF(T71&gt;(Калькулятор!$B$5+2),"",IF(T71=Калькулятор!$B$5+2,0,IF(T71&lt;=Калькулятор!$B$5,0,0)))</f>
        <v/>
      </c>
      <c r="Q71" s="24" t="str">
        <f>IF(T71&gt;(Калькулятор!$B$5+2),"",IF(T71=Калькулятор!$B$5+2,0,IF(T71&lt;=Калькулятор!$B$5,0,0)))</f>
        <v/>
      </c>
      <c r="R71" s="96" t="str">
        <f>IF(T71&gt;(Калькулятор!$B$5+2),"",IF(T71=Калькулятор!$B$5+2,XIRR($D$7:D70,$B$7:B70,50),"Х"))</f>
        <v/>
      </c>
      <c r="S71" s="23" t="str">
        <f>IF(T71&gt;(Калькулятор!$B$5+2),"",IF(T71=Калькулятор!$B$5+2,F71+E71+J71+H71,"Х"))</f>
        <v/>
      </c>
      <c r="T71" s="18">
        <v>65</v>
      </c>
      <c r="U71" s="19" t="str">
        <f ca="1">Калькулятор!E68</f>
        <v>погашено</v>
      </c>
    </row>
    <row r="72" spans="1:21" ht="15.75" x14ac:dyDescent="0.25">
      <c r="A72" s="20" t="str">
        <f>IF(T72&gt;(Калькулятор!$B$5+2),"",IF(T72=Калькулятор!$B$5+2,"Усього",Калькулятор!C69))</f>
        <v/>
      </c>
      <c r="B72" s="21" t="str">
        <f>IF(T72&gt;(Калькулятор!$B$5+2),"",IF(T72=Калькулятор!$B$5+2,"Х",Калькулятор!D69))</f>
        <v/>
      </c>
      <c r="C72" s="22" t="str">
        <f>IF(T72&gt;(Калькулятор!$B$5+2),"",IF(T72=Калькулятор!$B$5+2,SUM($C$8:C71),IFERROR(B72-B71,"")))</f>
        <v/>
      </c>
      <c r="D72" s="23" t="str">
        <f>IF(T72&gt;(Калькулятор!$B$5+2),"",IF(T72=Калькулятор!$B$5+2,SUM($D$7:D71),Калькулятор!J69))</f>
        <v/>
      </c>
      <c r="E72" s="23" t="str">
        <f>IF(T72&gt;(Калькулятор!$B$5+2),"",IF(T72=Калькулятор!$B$5+2,SUM(E71),Калькулятор!G69))</f>
        <v/>
      </c>
      <c r="F72" s="23" t="str">
        <f>IF(T72&gt;(Калькулятор!$B$5+2),"",IF(T72=Калькулятор!$B$5+2,SUM($F$7:F71),Калькулятор!H69))</f>
        <v/>
      </c>
      <c r="G72" s="24" t="str">
        <f>IF(T72&gt;(Калькулятор!$B$5+2),"",IF(T72=Калькулятор!$B$5+2,0,IF(T72&lt;=Калькулятор!$B$5,0,0)))</f>
        <v/>
      </c>
      <c r="H72" s="23" t="str">
        <f>IF(T72&gt;(Калькулятор!$B$5+2),"",IF(T72=Калькулятор!$B$5+2,SUM($H$7:H71),Калькулятор!F69))</f>
        <v/>
      </c>
      <c r="I72" s="25" t="str">
        <f>IF(T72&gt;(Калькулятор!$B$5+2),"",IF(T72=Калькулятор!$B$5+2,0,IF(T72&lt;=Калькулятор!$B$5,0,0)))</f>
        <v/>
      </c>
      <c r="J72" s="23" t="str">
        <f>IF(T72&gt;(Калькулятор!$B$5+2),"",IF(T72=Калькулятор!$B$5+2,SUM($J$7:J71),IF(T72&lt;=Калькулятор!$B$5,0,0)))</f>
        <v/>
      </c>
      <c r="K72" s="26" t="str">
        <f>IF(T72&gt;(Калькулятор!$B$5+2),"",IF(T72=Калькулятор!$B$5+2,0,IF(T72&lt;=Калькулятор!$B$5,0,0)))</f>
        <v/>
      </c>
      <c r="L72" s="24" t="str">
        <f>IF(T72&gt;(Калькулятор!$B$5+2),"",IF(T72=Калькулятор!$B$5+2,0,IF(T72&lt;=Калькулятор!$B$5,0,0)))</f>
        <v/>
      </c>
      <c r="M72" s="24" t="str">
        <f>IF(T72&gt;(Калькулятор!$B$5+2),"",IF(T72=Калькулятор!$B$5+2,0,IF(T72&lt;=Калькулятор!$B$5,0,0)))</f>
        <v/>
      </c>
      <c r="N72" s="24" t="str">
        <f>IF(T72&gt;(Калькулятор!$B$5+2),"",IF(T72=Калькулятор!$B$5+2,0,IF(T72&lt;=Калькулятор!$B$5,0,0)))</f>
        <v/>
      </c>
      <c r="O72" s="24" t="str">
        <f>IF(T72&gt;(Калькулятор!$B$5+2),"",IF(T72=Калькулятор!$B$5+2,0,IF(T72&lt;=Калькулятор!$B$5,0,0)))</f>
        <v/>
      </c>
      <c r="P72" s="24" t="str">
        <f>IF(T72&gt;(Калькулятор!$B$5+2),"",IF(T72=Калькулятор!$B$5+2,0,IF(T72&lt;=Калькулятор!$B$5,0,0)))</f>
        <v/>
      </c>
      <c r="Q72" s="24" t="str">
        <f>IF(T72&gt;(Калькулятор!$B$5+2),"",IF(T72=Калькулятор!$B$5+2,0,IF(T72&lt;=Калькулятор!$B$5,0,0)))</f>
        <v/>
      </c>
      <c r="R72" s="96" t="str">
        <f>IF(T72&gt;(Калькулятор!$B$5+2),"",IF(T72=Калькулятор!$B$5+2,XIRR($D$7:D71,$B$7:B71,50),"Х"))</f>
        <v/>
      </c>
      <c r="S72" s="23" t="str">
        <f>IF(T72&gt;(Калькулятор!$B$5+2),"",IF(T72=Калькулятор!$B$5+2,F72+E72+J72+H72,"Х"))</f>
        <v/>
      </c>
      <c r="T72" s="18">
        <v>66</v>
      </c>
      <c r="U72" s="19" t="str">
        <f ca="1">Калькулятор!E69</f>
        <v>погашено</v>
      </c>
    </row>
    <row r="73" spans="1:21" ht="15.75" x14ac:dyDescent="0.25">
      <c r="A73" s="20" t="str">
        <f>IF(T73&gt;(Калькулятор!$B$5+2),"",IF(T73=Калькулятор!$B$5+2,"Усього",Калькулятор!C70))</f>
        <v/>
      </c>
      <c r="B73" s="21" t="str">
        <f>IF(T73&gt;(Калькулятор!$B$5+2),"",IF(T73=Калькулятор!$B$5+2,"Х",Калькулятор!D70))</f>
        <v/>
      </c>
      <c r="C73" s="22" t="str">
        <f>IF(T73&gt;(Калькулятор!$B$5+2),"",IF(T73=Калькулятор!$B$5+2,SUM($C$8:C72),IFERROR(B73-B72,"")))</f>
        <v/>
      </c>
      <c r="D73" s="23" t="str">
        <f>IF(T73&gt;(Калькулятор!$B$5+2),"",IF(T73=Калькулятор!$B$5+2,SUM($D$7:D72),Калькулятор!J70))</f>
        <v/>
      </c>
      <c r="E73" s="23" t="str">
        <f>IF(T73&gt;(Калькулятор!$B$5+2),"",IF(T73=Калькулятор!$B$5+2,SUM(E72),Калькулятор!G70))</f>
        <v/>
      </c>
      <c r="F73" s="23" t="str">
        <f>IF(T73&gt;(Калькулятор!$B$5+2),"",IF(T73=Калькулятор!$B$5+2,SUM($F$7:F72),Калькулятор!H70))</f>
        <v/>
      </c>
      <c r="G73" s="24" t="str">
        <f>IF(T73&gt;(Калькулятор!$B$5+2),"",IF(T73=Калькулятор!$B$5+2,0,IF(T73&lt;=Калькулятор!$B$5,0,0)))</f>
        <v/>
      </c>
      <c r="H73" s="23" t="str">
        <f>IF(T73&gt;(Калькулятор!$B$5+2),"",IF(T73=Калькулятор!$B$5+2,SUM($H$7:H72),Калькулятор!F70))</f>
        <v/>
      </c>
      <c r="I73" s="25" t="str">
        <f>IF(T73&gt;(Калькулятор!$B$5+2),"",IF(T73=Калькулятор!$B$5+2,0,IF(T73&lt;=Калькулятор!$B$5,0,0)))</f>
        <v/>
      </c>
      <c r="J73" s="23" t="str">
        <f>IF(T73&gt;(Калькулятор!$B$5+2),"",IF(T73=Калькулятор!$B$5+2,SUM($J$7:J72),IF(T73&lt;=Калькулятор!$B$5,0,0)))</f>
        <v/>
      </c>
      <c r="K73" s="26" t="str">
        <f>IF(T73&gt;(Калькулятор!$B$5+2),"",IF(T73=Калькулятор!$B$5+2,0,IF(T73&lt;=Калькулятор!$B$5,0,0)))</f>
        <v/>
      </c>
      <c r="L73" s="24" t="str">
        <f>IF(T73&gt;(Калькулятор!$B$5+2),"",IF(T73=Калькулятор!$B$5+2,0,IF(T73&lt;=Калькулятор!$B$5,0,0)))</f>
        <v/>
      </c>
      <c r="M73" s="24" t="str">
        <f>IF(T73&gt;(Калькулятор!$B$5+2),"",IF(T73=Калькулятор!$B$5+2,0,IF(T73&lt;=Калькулятор!$B$5,0,0)))</f>
        <v/>
      </c>
      <c r="N73" s="24" t="str">
        <f>IF(T73&gt;(Калькулятор!$B$5+2),"",IF(T73=Калькулятор!$B$5+2,0,IF(T73&lt;=Калькулятор!$B$5,0,0)))</f>
        <v/>
      </c>
      <c r="O73" s="24" t="str">
        <f>IF(T73&gt;(Калькулятор!$B$5+2),"",IF(T73=Калькулятор!$B$5+2,0,IF(T73&lt;=Калькулятор!$B$5,0,0)))</f>
        <v/>
      </c>
      <c r="P73" s="24" t="str">
        <f>IF(T73&gt;(Калькулятор!$B$5+2),"",IF(T73=Калькулятор!$B$5+2,0,IF(T73&lt;=Калькулятор!$B$5,0,0)))</f>
        <v/>
      </c>
      <c r="Q73" s="24" t="str">
        <f>IF(T73&gt;(Калькулятор!$B$5+2),"",IF(T73=Калькулятор!$B$5+2,0,IF(T73&lt;=Калькулятор!$B$5,0,0)))</f>
        <v/>
      </c>
      <c r="R73" s="96" t="str">
        <f>IF(T73&gt;(Калькулятор!$B$5+2),"",IF(T73=Калькулятор!$B$5+2,XIRR($D$7:D72,$B$7:B72,50),"Х"))</f>
        <v/>
      </c>
      <c r="S73" s="23" t="str">
        <f>IF(T73&gt;(Калькулятор!$B$5+2),"",IF(T73=Калькулятор!$B$5+2,F73+E73+J73+H73,"Х"))</f>
        <v/>
      </c>
      <c r="T73" s="18">
        <v>67</v>
      </c>
      <c r="U73" s="19" t="str">
        <f ca="1">Калькулятор!E70</f>
        <v>погашено</v>
      </c>
    </row>
    <row r="74" spans="1:21" ht="15.75" x14ac:dyDescent="0.25">
      <c r="A74" s="20" t="str">
        <f>IF(T74&gt;(Калькулятор!$B$5+2),"",IF(T74=Калькулятор!$B$5+2,"Усього",Калькулятор!C71))</f>
        <v/>
      </c>
      <c r="B74" s="21" t="str">
        <f>IF(T74&gt;(Калькулятор!$B$5+2),"",IF(T74=Калькулятор!$B$5+2,"Х",Калькулятор!D71))</f>
        <v/>
      </c>
      <c r="C74" s="22" t="str">
        <f>IF(T74&gt;(Калькулятор!$B$5+2),"",IF(T74=Калькулятор!$B$5+2,SUM($C$8:C73),IFERROR(B74-B73,"")))</f>
        <v/>
      </c>
      <c r="D74" s="23" t="str">
        <f>IF(T74&gt;(Калькулятор!$B$5+2),"",IF(T74=Калькулятор!$B$5+2,SUM($D$7:D73),Калькулятор!J71))</f>
        <v/>
      </c>
      <c r="E74" s="23" t="str">
        <f>IF(T74&gt;(Калькулятор!$B$5+2),"",IF(T74=Калькулятор!$B$5+2,SUM(E73),Калькулятор!G71))</f>
        <v/>
      </c>
      <c r="F74" s="23" t="str">
        <f>IF(T74&gt;(Калькулятор!$B$5+2),"",IF(T74=Калькулятор!$B$5+2,SUM($F$7:F73),Калькулятор!H71))</f>
        <v/>
      </c>
      <c r="G74" s="24" t="str">
        <f>IF(T74&gt;(Калькулятор!$B$5+2),"",IF(T74=Калькулятор!$B$5+2,0,IF(T74&lt;=Калькулятор!$B$5,0,0)))</f>
        <v/>
      </c>
      <c r="H74" s="23" t="str">
        <f>IF(T74&gt;(Калькулятор!$B$5+2),"",IF(T74=Калькулятор!$B$5+2,SUM($H$7:H73),Калькулятор!F71))</f>
        <v/>
      </c>
      <c r="I74" s="25" t="str">
        <f>IF(T74&gt;(Калькулятор!$B$5+2),"",IF(T74=Калькулятор!$B$5+2,0,IF(T74&lt;=Калькулятор!$B$5,0,0)))</f>
        <v/>
      </c>
      <c r="J74" s="23" t="str">
        <f>IF(T74&gt;(Калькулятор!$B$5+2),"",IF(T74=Калькулятор!$B$5+2,SUM($J$7:J73),IF(T74&lt;=Калькулятор!$B$5,0,0)))</f>
        <v/>
      </c>
      <c r="K74" s="26" t="str">
        <f>IF(T74&gt;(Калькулятор!$B$5+2),"",IF(T74=Калькулятор!$B$5+2,0,IF(T74&lt;=Калькулятор!$B$5,0,0)))</f>
        <v/>
      </c>
      <c r="L74" s="24" t="str">
        <f>IF(T74&gt;(Калькулятор!$B$5+2),"",IF(T74=Калькулятор!$B$5+2,0,IF(T74&lt;=Калькулятор!$B$5,0,0)))</f>
        <v/>
      </c>
      <c r="M74" s="24" t="str">
        <f>IF(T74&gt;(Калькулятор!$B$5+2),"",IF(T74=Калькулятор!$B$5+2,0,IF(T74&lt;=Калькулятор!$B$5,0,0)))</f>
        <v/>
      </c>
      <c r="N74" s="24" t="str">
        <f>IF(T74&gt;(Калькулятор!$B$5+2),"",IF(T74=Калькулятор!$B$5+2,0,IF(T74&lt;=Калькулятор!$B$5,0,0)))</f>
        <v/>
      </c>
      <c r="O74" s="24" t="str">
        <f>IF(T74&gt;(Калькулятор!$B$5+2),"",IF(T74=Калькулятор!$B$5+2,0,IF(T74&lt;=Калькулятор!$B$5,0,0)))</f>
        <v/>
      </c>
      <c r="P74" s="24" t="str">
        <f>IF(T74&gt;(Калькулятор!$B$5+2),"",IF(T74=Калькулятор!$B$5+2,0,IF(T74&lt;=Калькулятор!$B$5,0,0)))</f>
        <v/>
      </c>
      <c r="Q74" s="24" t="str">
        <f>IF(T74&gt;(Калькулятор!$B$5+2),"",IF(T74=Калькулятор!$B$5+2,0,IF(T74&lt;=Калькулятор!$B$5,0,0)))</f>
        <v/>
      </c>
      <c r="R74" s="96" t="str">
        <f>IF(T74&gt;(Калькулятор!$B$5+2),"",IF(T74=Калькулятор!$B$5+2,XIRR($D$7:D73,$B$7:B73,50),"Х"))</f>
        <v/>
      </c>
      <c r="S74" s="23" t="str">
        <f>IF(T74&gt;(Калькулятор!$B$5+2),"",IF(T74=Калькулятор!$B$5+2,F74+E74+J74+H74,"Х"))</f>
        <v/>
      </c>
      <c r="T74" s="18">
        <v>68</v>
      </c>
      <c r="U74" s="19" t="str">
        <f ca="1">Калькулятор!E71</f>
        <v>погашено</v>
      </c>
    </row>
    <row r="75" spans="1:21" ht="15.75" x14ac:dyDescent="0.25">
      <c r="A75" s="20" t="str">
        <f>IF(T75&gt;(Калькулятор!$B$5+2),"",IF(T75=Калькулятор!$B$5+2,"Усього",Калькулятор!C72))</f>
        <v/>
      </c>
      <c r="B75" s="21" t="str">
        <f>IF(T75&gt;(Калькулятор!$B$5+2),"",IF(T75=Калькулятор!$B$5+2,"Х",Калькулятор!D72))</f>
        <v/>
      </c>
      <c r="C75" s="22" t="str">
        <f>IF(T75&gt;(Калькулятор!$B$5+2),"",IF(T75=Калькулятор!$B$5+2,SUM($C$8:C74),IFERROR(B75-B74,"")))</f>
        <v/>
      </c>
      <c r="D75" s="23" t="str">
        <f>IF(T75&gt;(Калькулятор!$B$5+2),"",IF(T75=Калькулятор!$B$5+2,SUM($D$7:D74),Калькулятор!J72))</f>
        <v/>
      </c>
      <c r="E75" s="23" t="str">
        <f>IF(T75&gt;(Калькулятор!$B$5+2),"",IF(T75=Калькулятор!$B$5+2,SUM(E74),Калькулятор!G72))</f>
        <v/>
      </c>
      <c r="F75" s="23" t="str">
        <f>IF(T75&gt;(Калькулятор!$B$5+2),"",IF(T75=Калькулятор!$B$5+2,SUM($F$7:F74),Калькулятор!H72))</f>
        <v/>
      </c>
      <c r="G75" s="24" t="str">
        <f>IF(T75&gt;(Калькулятор!$B$5+2),"",IF(T75=Калькулятор!$B$5+2,0,IF(T75&lt;=Калькулятор!$B$5,0,0)))</f>
        <v/>
      </c>
      <c r="H75" s="23" t="str">
        <f>IF(T75&gt;(Калькулятор!$B$5+2),"",IF(T75=Калькулятор!$B$5+2,SUM($H$7:H74),Калькулятор!F72))</f>
        <v/>
      </c>
      <c r="I75" s="25" t="str">
        <f>IF(T75&gt;(Калькулятор!$B$5+2),"",IF(T75=Калькулятор!$B$5+2,0,IF(T75&lt;=Калькулятор!$B$5,0,0)))</f>
        <v/>
      </c>
      <c r="J75" s="23" t="str">
        <f>IF(T75&gt;(Калькулятор!$B$5+2),"",IF(T75=Калькулятор!$B$5+2,SUM($J$7:J74),IF(T75&lt;=Калькулятор!$B$5,0,0)))</f>
        <v/>
      </c>
      <c r="K75" s="26" t="str">
        <f>IF(T75&gt;(Калькулятор!$B$5+2),"",IF(T75=Калькулятор!$B$5+2,0,IF(T75&lt;=Калькулятор!$B$5,0,0)))</f>
        <v/>
      </c>
      <c r="L75" s="24" t="str">
        <f>IF(T75&gt;(Калькулятор!$B$5+2),"",IF(T75=Калькулятор!$B$5+2,0,IF(T75&lt;=Калькулятор!$B$5,0,0)))</f>
        <v/>
      </c>
      <c r="M75" s="24" t="str">
        <f>IF(T75&gt;(Калькулятор!$B$5+2),"",IF(T75=Калькулятор!$B$5+2,0,IF(T75&lt;=Калькулятор!$B$5,0,0)))</f>
        <v/>
      </c>
      <c r="N75" s="24" t="str">
        <f>IF(T75&gt;(Калькулятор!$B$5+2),"",IF(T75=Калькулятор!$B$5+2,0,IF(T75&lt;=Калькулятор!$B$5,0,0)))</f>
        <v/>
      </c>
      <c r="O75" s="24" t="str">
        <f>IF(T75&gt;(Калькулятор!$B$5+2),"",IF(T75=Калькулятор!$B$5+2,0,IF(T75&lt;=Калькулятор!$B$5,0,0)))</f>
        <v/>
      </c>
      <c r="P75" s="24" t="str">
        <f>IF(T75&gt;(Калькулятор!$B$5+2),"",IF(T75=Калькулятор!$B$5+2,0,IF(T75&lt;=Калькулятор!$B$5,0,0)))</f>
        <v/>
      </c>
      <c r="Q75" s="24" t="str">
        <f>IF(T75&gt;(Калькулятор!$B$5+2),"",IF(T75=Калькулятор!$B$5+2,0,IF(T75&lt;=Калькулятор!$B$5,0,0)))</f>
        <v/>
      </c>
      <c r="R75" s="96" t="str">
        <f>IF(T75&gt;(Калькулятор!$B$5+2),"",IF(T75=Калькулятор!$B$5+2,XIRR($D$7:D74,$B$7:B74,50),"Х"))</f>
        <v/>
      </c>
      <c r="S75" s="23" t="str">
        <f>IF(T75&gt;(Калькулятор!$B$5+2),"",IF(T75=Калькулятор!$B$5+2,F75+E75+J75+H75,"Х"))</f>
        <v/>
      </c>
      <c r="T75" s="18">
        <v>69</v>
      </c>
      <c r="U75" s="19" t="str">
        <f ca="1">Калькулятор!E72</f>
        <v>погашено</v>
      </c>
    </row>
    <row r="76" spans="1:21" ht="15.75" x14ac:dyDescent="0.25">
      <c r="A76" s="20" t="str">
        <f>IF(T76&gt;(Калькулятор!$B$5+2),"",IF(T76=Калькулятор!$B$5+2,"Усього",Калькулятор!C73))</f>
        <v/>
      </c>
      <c r="B76" s="21" t="str">
        <f>IF(T76&gt;(Калькулятор!$B$5+2),"",IF(T76=Калькулятор!$B$5+2,"Х",Калькулятор!D73))</f>
        <v/>
      </c>
      <c r="C76" s="22" t="str">
        <f>IF(T76&gt;(Калькулятор!$B$5+2),"",IF(T76=Калькулятор!$B$5+2,SUM($C$8:C75),IFERROR(B76-B75,"")))</f>
        <v/>
      </c>
      <c r="D76" s="23" t="str">
        <f>IF(T76&gt;(Калькулятор!$B$5+2),"",IF(T76=Калькулятор!$B$5+2,SUM($D$7:D75),Калькулятор!J73))</f>
        <v/>
      </c>
      <c r="E76" s="23" t="str">
        <f>IF(T76&gt;(Калькулятор!$B$5+2),"",IF(T76=Калькулятор!$B$5+2,SUM(E75),Калькулятор!G73))</f>
        <v/>
      </c>
      <c r="F76" s="23" t="str">
        <f>IF(T76&gt;(Калькулятор!$B$5+2),"",IF(T76=Калькулятор!$B$5+2,SUM($F$7:F75),Калькулятор!H73))</f>
        <v/>
      </c>
      <c r="G76" s="24" t="str">
        <f>IF(T76&gt;(Калькулятор!$B$5+2),"",IF(T76=Калькулятор!$B$5+2,0,IF(T76&lt;=Калькулятор!$B$5,0,0)))</f>
        <v/>
      </c>
      <c r="H76" s="23" t="str">
        <f>IF(T76&gt;(Калькулятор!$B$5+2),"",IF(T76=Калькулятор!$B$5+2,SUM($H$7:H75),Калькулятор!F73))</f>
        <v/>
      </c>
      <c r="I76" s="25" t="str">
        <f>IF(T76&gt;(Калькулятор!$B$5+2),"",IF(T76=Калькулятор!$B$5+2,0,IF(T76&lt;=Калькулятор!$B$5,0,0)))</f>
        <v/>
      </c>
      <c r="J76" s="23" t="str">
        <f>IF(T76&gt;(Калькулятор!$B$5+2),"",IF(T76=Калькулятор!$B$5+2,SUM($J$7:J75),IF(T76&lt;=Калькулятор!$B$5,0,0)))</f>
        <v/>
      </c>
      <c r="K76" s="26" t="str">
        <f>IF(T76&gt;(Калькулятор!$B$5+2),"",IF(T76=Калькулятор!$B$5+2,0,IF(T76&lt;=Калькулятор!$B$5,0,0)))</f>
        <v/>
      </c>
      <c r="L76" s="24" t="str">
        <f>IF(T76&gt;(Калькулятор!$B$5+2),"",IF(T76=Калькулятор!$B$5+2,0,IF(T76&lt;=Калькулятор!$B$5,0,0)))</f>
        <v/>
      </c>
      <c r="M76" s="24" t="str">
        <f>IF(T76&gt;(Калькулятор!$B$5+2),"",IF(T76=Калькулятор!$B$5+2,0,IF(T76&lt;=Калькулятор!$B$5,0,0)))</f>
        <v/>
      </c>
      <c r="N76" s="24" t="str">
        <f>IF(T76&gt;(Калькулятор!$B$5+2),"",IF(T76=Калькулятор!$B$5+2,0,IF(T76&lt;=Калькулятор!$B$5,0,0)))</f>
        <v/>
      </c>
      <c r="O76" s="24" t="str">
        <f>IF(T76&gt;(Калькулятор!$B$5+2),"",IF(T76=Калькулятор!$B$5+2,0,IF(T76&lt;=Калькулятор!$B$5,0,0)))</f>
        <v/>
      </c>
      <c r="P76" s="24" t="str">
        <f>IF(T76&gt;(Калькулятор!$B$5+2),"",IF(T76=Калькулятор!$B$5+2,0,IF(T76&lt;=Калькулятор!$B$5,0,0)))</f>
        <v/>
      </c>
      <c r="Q76" s="24" t="str">
        <f>IF(T76&gt;(Калькулятор!$B$5+2),"",IF(T76=Калькулятор!$B$5+2,0,IF(T76&lt;=Калькулятор!$B$5,0,0)))</f>
        <v/>
      </c>
      <c r="R76" s="96" t="str">
        <f>IF(T76&gt;(Калькулятор!$B$5+2),"",IF(T76=Калькулятор!$B$5+2,XIRR($D$7:D75,$B$7:B75,50),"Х"))</f>
        <v/>
      </c>
      <c r="S76" s="23" t="str">
        <f>IF(T76&gt;(Калькулятор!$B$5+2),"",IF(T76=Калькулятор!$B$5+2,F76+E76+J76+H76,"Х"))</f>
        <v/>
      </c>
      <c r="T76" s="18">
        <v>70</v>
      </c>
      <c r="U76" s="19" t="str">
        <f ca="1">Калькулятор!E73</f>
        <v>погашено</v>
      </c>
    </row>
    <row r="77" spans="1:21" ht="15.75" x14ac:dyDescent="0.25">
      <c r="A77" s="20" t="str">
        <f>IF(T77&gt;(Калькулятор!$B$5+2),"",IF(T77=Калькулятор!$B$5+2,"Усього",Калькулятор!C74))</f>
        <v/>
      </c>
      <c r="B77" s="21" t="str">
        <f>IF(T77&gt;(Калькулятор!$B$5+2),"",IF(T77=Калькулятор!$B$5+2,"Х",Калькулятор!D74))</f>
        <v/>
      </c>
      <c r="C77" s="22" t="str">
        <f>IF(T77&gt;(Калькулятор!$B$5+2),"",IF(T77=Калькулятор!$B$5+2,SUM($C$8:C76),IFERROR(B77-B76,"")))</f>
        <v/>
      </c>
      <c r="D77" s="23" t="str">
        <f>IF(T77&gt;(Калькулятор!$B$5+2),"",IF(T77=Калькулятор!$B$5+2,SUM($D$7:D76),Калькулятор!J74))</f>
        <v/>
      </c>
      <c r="E77" s="23" t="str">
        <f>IF(T77&gt;(Калькулятор!$B$5+2),"",IF(T77=Калькулятор!$B$5+2,SUM(E76),Калькулятор!G74))</f>
        <v/>
      </c>
      <c r="F77" s="23" t="str">
        <f>IF(T77&gt;(Калькулятор!$B$5+2),"",IF(T77=Калькулятор!$B$5+2,SUM($F$7:F76),Калькулятор!H74))</f>
        <v/>
      </c>
      <c r="G77" s="24" t="str">
        <f>IF(T77&gt;(Калькулятор!$B$5+2),"",IF(T77=Калькулятор!$B$5+2,0,IF(T77&lt;=Калькулятор!$B$5,0,0)))</f>
        <v/>
      </c>
      <c r="H77" s="23" t="str">
        <f>IF(T77&gt;(Калькулятор!$B$5+2),"",IF(T77=Калькулятор!$B$5+2,SUM($H$7:H76),Калькулятор!F74))</f>
        <v/>
      </c>
      <c r="I77" s="25" t="str">
        <f>IF(T77&gt;(Калькулятор!$B$5+2),"",IF(T77=Калькулятор!$B$5+2,0,IF(T77&lt;=Калькулятор!$B$5,0,0)))</f>
        <v/>
      </c>
      <c r="J77" s="23" t="str">
        <f>IF(T77&gt;(Калькулятор!$B$5+2),"",IF(T77=Калькулятор!$B$5+2,SUM($J$7:J76),IF(T77&lt;=Калькулятор!$B$5,0,0)))</f>
        <v/>
      </c>
      <c r="K77" s="26" t="str">
        <f>IF(T77&gt;(Калькулятор!$B$5+2),"",IF(T77=Калькулятор!$B$5+2,0,IF(T77&lt;=Калькулятор!$B$5,0,0)))</f>
        <v/>
      </c>
      <c r="L77" s="24" t="str">
        <f>IF(T77&gt;(Калькулятор!$B$5+2),"",IF(T77=Калькулятор!$B$5+2,0,IF(T77&lt;=Калькулятор!$B$5,0,0)))</f>
        <v/>
      </c>
      <c r="M77" s="24" t="str">
        <f>IF(T77&gt;(Калькулятор!$B$5+2),"",IF(T77=Калькулятор!$B$5+2,0,IF(T77&lt;=Калькулятор!$B$5,0,0)))</f>
        <v/>
      </c>
      <c r="N77" s="24" t="str">
        <f>IF(T77&gt;(Калькулятор!$B$5+2),"",IF(T77=Калькулятор!$B$5+2,0,IF(T77&lt;=Калькулятор!$B$5,0,0)))</f>
        <v/>
      </c>
      <c r="O77" s="24" t="str">
        <f>IF(T77&gt;(Калькулятор!$B$5+2),"",IF(T77=Калькулятор!$B$5+2,0,IF(T77&lt;=Калькулятор!$B$5,0,0)))</f>
        <v/>
      </c>
      <c r="P77" s="24" t="str">
        <f>IF(T77&gt;(Калькулятор!$B$5+2),"",IF(T77=Калькулятор!$B$5+2,0,IF(T77&lt;=Калькулятор!$B$5,0,0)))</f>
        <v/>
      </c>
      <c r="Q77" s="24" t="str">
        <f>IF(T77&gt;(Калькулятор!$B$5+2),"",IF(T77=Калькулятор!$B$5+2,0,IF(T77&lt;=Калькулятор!$B$5,0,0)))</f>
        <v/>
      </c>
      <c r="R77" s="96" t="str">
        <f>IF(T77&gt;(Калькулятор!$B$5+2),"",IF(T77=Калькулятор!$B$5+2,XIRR($D$7:D76,$B$7:B76,50),"Х"))</f>
        <v/>
      </c>
      <c r="S77" s="23" t="str">
        <f>IF(T77&gt;(Калькулятор!$B$5+2),"",IF(T77=Калькулятор!$B$5+2,F77+E77+J77+H77,"Х"))</f>
        <v/>
      </c>
      <c r="T77" s="18">
        <v>71</v>
      </c>
      <c r="U77" s="19" t="str">
        <f ca="1">Калькулятор!E74</f>
        <v>погашено</v>
      </c>
    </row>
    <row r="78" spans="1:21" ht="15.75" x14ac:dyDescent="0.25">
      <c r="A78" s="20" t="str">
        <f>IF(T78&gt;(Калькулятор!$B$5+2),"",IF(T78=Калькулятор!$B$5+2,"Усього",Калькулятор!C75))</f>
        <v/>
      </c>
      <c r="B78" s="21" t="str">
        <f>IF(T78&gt;(Калькулятор!$B$5+2),"",IF(T78=Калькулятор!$B$5+2,"Х",Калькулятор!D75))</f>
        <v/>
      </c>
      <c r="C78" s="22" t="str">
        <f>IF(T78&gt;(Калькулятор!$B$5+2),"",IF(T78=Калькулятор!$B$5+2,SUM($C$8:C77),IFERROR(B78-B77,"")))</f>
        <v/>
      </c>
      <c r="D78" s="23" t="str">
        <f>IF(T78&gt;(Калькулятор!$B$5+2),"",IF(T78=Калькулятор!$B$5+2,SUM($D$7:D77),Калькулятор!J75))</f>
        <v/>
      </c>
      <c r="E78" s="23" t="str">
        <f>IF(T78&gt;(Калькулятор!$B$5+2),"",IF(T78=Калькулятор!$B$5+2,SUM(E77),Калькулятор!G75))</f>
        <v/>
      </c>
      <c r="F78" s="23" t="str">
        <f>IF(T78&gt;(Калькулятор!$B$5+2),"",IF(T78=Калькулятор!$B$5+2,SUM($F$7:F77),Калькулятор!H75))</f>
        <v/>
      </c>
      <c r="G78" s="24" t="str">
        <f>IF(T78&gt;(Калькулятор!$B$5+2),"",IF(T78=Калькулятор!$B$5+2,0,IF(T78&lt;=Калькулятор!$B$5,0,0)))</f>
        <v/>
      </c>
      <c r="H78" s="23" t="str">
        <f>IF(T78&gt;(Калькулятор!$B$5+2),"",IF(T78=Калькулятор!$B$5+2,SUM($H$7:H77),Калькулятор!F75))</f>
        <v/>
      </c>
      <c r="I78" s="25" t="str">
        <f>IF(T78&gt;(Калькулятор!$B$5+2),"",IF(T78=Калькулятор!$B$5+2,0,IF(T78&lt;=Калькулятор!$B$5,0,0)))</f>
        <v/>
      </c>
      <c r="J78" s="23" t="str">
        <f>IF(T78&gt;(Калькулятор!$B$5+2),"",IF(T78=Калькулятор!$B$5+2,SUM($J$7:J77),IF(T78&lt;=Калькулятор!$B$5,0,0)))</f>
        <v/>
      </c>
      <c r="K78" s="26" t="str">
        <f>IF(T78&gt;(Калькулятор!$B$5+2),"",IF(T78=Калькулятор!$B$5+2,0,IF(T78&lt;=Калькулятор!$B$5,0,0)))</f>
        <v/>
      </c>
      <c r="L78" s="24" t="str">
        <f>IF(T78&gt;(Калькулятор!$B$5+2),"",IF(T78=Калькулятор!$B$5+2,0,IF(T78&lt;=Калькулятор!$B$5,0,0)))</f>
        <v/>
      </c>
      <c r="M78" s="24" t="str">
        <f>IF(T78&gt;(Калькулятор!$B$5+2),"",IF(T78=Калькулятор!$B$5+2,0,IF(T78&lt;=Калькулятор!$B$5,0,0)))</f>
        <v/>
      </c>
      <c r="N78" s="24" t="str">
        <f>IF(T78&gt;(Калькулятор!$B$5+2),"",IF(T78=Калькулятор!$B$5+2,0,IF(T78&lt;=Калькулятор!$B$5,0,0)))</f>
        <v/>
      </c>
      <c r="O78" s="24" t="str">
        <f>IF(T78&gt;(Калькулятор!$B$5+2),"",IF(T78=Калькулятор!$B$5+2,0,IF(T78&lt;=Калькулятор!$B$5,0,0)))</f>
        <v/>
      </c>
      <c r="P78" s="24" t="str">
        <f>IF(T78&gt;(Калькулятор!$B$5+2),"",IF(T78=Калькулятор!$B$5+2,0,IF(T78&lt;=Калькулятор!$B$5,0,0)))</f>
        <v/>
      </c>
      <c r="Q78" s="24" t="str">
        <f>IF(T78&gt;(Калькулятор!$B$5+2),"",IF(T78=Калькулятор!$B$5+2,0,IF(T78&lt;=Калькулятор!$B$5,0,0)))</f>
        <v/>
      </c>
      <c r="R78" s="96" t="str">
        <f>IF(T78&gt;(Калькулятор!$B$5+2),"",IF(T78=Калькулятор!$B$5+2,XIRR($D$7:D77,$B$7:B77,50),"Х"))</f>
        <v/>
      </c>
      <c r="S78" s="23" t="str">
        <f>IF(T78&gt;(Калькулятор!$B$5+2),"",IF(T78=Калькулятор!$B$5+2,F78+E78+J78+H78,"Х"))</f>
        <v/>
      </c>
      <c r="T78" s="18">
        <v>72</v>
      </c>
      <c r="U78" s="19" t="str">
        <f ca="1">Калькулятор!E75</f>
        <v>погашено</v>
      </c>
    </row>
    <row r="79" spans="1:21" ht="15.75" x14ac:dyDescent="0.25">
      <c r="A79" s="20" t="str">
        <f>IF(T79&gt;(Калькулятор!$B$5+2),"",IF(T79=Калькулятор!$B$5+2,"Усього",Калькулятор!C76))</f>
        <v/>
      </c>
      <c r="B79" s="21" t="str">
        <f>IF(T79&gt;(Калькулятор!$B$5+2),"",IF(T79=Калькулятор!$B$5+2,"Х",Калькулятор!D76))</f>
        <v/>
      </c>
      <c r="C79" s="22" t="str">
        <f>IF(T79&gt;(Калькулятор!$B$5+2),"",IF(T79=Калькулятор!$B$5+2,SUM($C$8:C78),IFERROR(B79-B78,"")))</f>
        <v/>
      </c>
      <c r="D79" s="23" t="str">
        <f>IF(T79&gt;(Калькулятор!$B$5+2),"",IF(T79=Калькулятор!$B$5+2,SUM($D$7:D78),Калькулятор!J76))</f>
        <v/>
      </c>
      <c r="E79" s="23" t="str">
        <f>IF(T79&gt;(Калькулятор!$B$5+2),"",IF(T79=Калькулятор!$B$5+2,SUM(E78),Калькулятор!G76))</f>
        <v/>
      </c>
      <c r="F79" s="23" t="str">
        <f>IF(T79&gt;(Калькулятор!$B$5+2),"",IF(T79=Калькулятор!$B$5+2,SUM($F$7:F78),Калькулятор!H76))</f>
        <v/>
      </c>
      <c r="G79" s="24" t="str">
        <f>IF(T79&gt;(Калькулятор!$B$5+2),"",IF(T79=Калькулятор!$B$5+2,0,IF(T79&lt;=Калькулятор!$B$5,0,0)))</f>
        <v/>
      </c>
      <c r="H79" s="23" t="str">
        <f>IF(T79&gt;(Калькулятор!$B$5+2),"",IF(T79=Калькулятор!$B$5+2,SUM($H$7:H78),Калькулятор!F76))</f>
        <v/>
      </c>
      <c r="I79" s="25" t="str">
        <f>IF(T79&gt;(Калькулятор!$B$5+2),"",IF(T79=Калькулятор!$B$5+2,0,IF(T79&lt;=Калькулятор!$B$5,0,0)))</f>
        <v/>
      </c>
      <c r="J79" s="23" t="str">
        <f>IF(T79&gt;(Калькулятор!$B$5+2),"",IF(T79=Калькулятор!$B$5+2,SUM($J$7:J78),IF(T79&lt;=Калькулятор!$B$5,0,0)))</f>
        <v/>
      </c>
      <c r="K79" s="26" t="str">
        <f>IF(T79&gt;(Калькулятор!$B$5+2),"",IF(T79=Калькулятор!$B$5+2,0,IF(T79&lt;=Калькулятор!$B$5,0,0)))</f>
        <v/>
      </c>
      <c r="L79" s="24" t="str">
        <f>IF(T79&gt;(Калькулятор!$B$5+2),"",IF(T79=Калькулятор!$B$5+2,0,IF(T79&lt;=Калькулятор!$B$5,0,0)))</f>
        <v/>
      </c>
      <c r="M79" s="24" t="str">
        <f>IF(T79&gt;(Калькулятор!$B$5+2),"",IF(T79=Калькулятор!$B$5+2,0,IF(T79&lt;=Калькулятор!$B$5,0,0)))</f>
        <v/>
      </c>
      <c r="N79" s="24" t="str">
        <f>IF(T79&gt;(Калькулятор!$B$5+2),"",IF(T79=Калькулятор!$B$5+2,0,IF(T79&lt;=Калькулятор!$B$5,0,0)))</f>
        <v/>
      </c>
      <c r="O79" s="24" t="str">
        <f>IF(T79&gt;(Калькулятор!$B$5+2),"",IF(T79=Калькулятор!$B$5+2,0,IF(T79&lt;=Калькулятор!$B$5,0,0)))</f>
        <v/>
      </c>
      <c r="P79" s="24" t="str">
        <f>IF(T79&gt;(Калькулятор!$B$5+2),"",IF(T79=Калькулятор!$B$5+2,0,IF(T79&lt;=Калькулятор!$B$5,0,0)))</f>
        <v/>
      </c>
      <c r="Q79" s="24" t="str">
        <f>IF(T79&gt;(Калькулятор!$B$5+2),"",IF(T79=Калькулятор!$B$5+2,0,IF(T79&lt;=Калькулятор!$B$5,0,0)))</f>
        <v/>
      </c>
      <c r="R79" s="96" t="str">
        <f>IF(T79&gt;(Калькулятор!$B$5+2),"",IF(T79=Калькулятор!$B$5+2,XIRR($D$7:D78,$B$7:B78,50),"Х"))</f>
        <v/>
      </c>
      <c r="S79" s="23" t="str">
        <f>IF(T79&gt;(Калькулятор!$B$5+2),"",IF(T79=Калькулятор!$B$5+2,F79+E79+J79+H79,"Х"))</f>
        <v/>
      </c>
      <c r="T79" s="18">
        <v>73</v>
      </c>
      <c r="U79" s="19" t="str">
        <f ca="1">Калькулятор!E76</f>
        <v>погашено</v>
      </c>
    </row>
    <row r="80" spans="1:21" ht="15.75" x14ac:dyDescent="0.25">
      <c r="A80" s="20" t="str">
        <f>IF(T80&gt;(Калькулятор!$B$5+2),"",IF(T80=Калькулятор!$B$5+2,"Усього",Калькулятор!C77))</f>
        <v/>
      </c>
      <c r="B80" s="21" t="str">
        <f>IF(T80&gt;(Калькулятор!$B$5+2),"",IF(T80=Калькулятор!$B$5+2,"Х",Калькулятор!D77))</f>
        <v/>
      </c>
      <c r="C80" s="22" t="str">
        <f>IF(T80&gt;(Калькулятор!$B$5+2),"",IF(T80=Калькулятор!$B$5+2,SUM($C$8:C79),IFERROR(B80-B79,"")))</f>
        <v/>
      </c>
      <c r="D80" s="23" t="str">
        <f>IF(T80&gt;(Калькулятор!$B$5+2),"",IF(T80=Калькулятор!$B$5+2,SUM($D$7:D79),Калькулятор!J77))</f>
        <v/>
      </c>
      <c r="E80" s="23" t="str">
        <f>IF(T80&gt;(Калькулятор!$B$5+2),"",IF(T80=Калькулятор!$B$5+2,SUM(E79),Калькулятор!G77))</f>
        <v/>
      </c>
      <c r="F80" s="23" t="str">
        <f>IF(T80&gt;(Калькулятор!$B$5+2),"",IF(T80=Калькулятор!$B$5+2,SUM($F$7:F79),Калькулятор!H77))</f>
        <v/>
      </c>
      <c r="G80" s="24" t="str">
        <f>IF(T80&gt;(Калькулятор!$B$5+2),"",IF(T80=Калькулятор!$B$5+2,0,IF(T80&lt;=Калькулятор!$B$5,0,0)))</f>
        <v/>
      </c>
      <c r="H80" s="23" t="str">
        <f>IF(T80&gt;(Калькулятор!$B$5+2),"",IF(T80=Калькулятор!$B$5+2,SUM($H$7:H79),Калькулятор!F77))</f>
        <v/>
      </c>
      <c r="I80" s="25" t="str">
        <f>IF(T80&gt;(Калькулятор!$B$5+2),"",IF(T80=Калькулятор!$B$5+2,0,IF(T80&lt;=Калькулятор!$B$5,0,0)))</f>
        <v/>
      </c>
      <c r="J80" s="23" t="str">
        <f>IF(T80&gt;(Калькулятор!$B$5+2),"",IF(T80=Калькулятор!$B$5+2,SUM($J$7:J79),IF(T80&lt;=Калькулятор!$B$5,0,0)))</f>
        <v/>
      </c>
      <c r="K80" s="26" t="str">
        <f>IF(T80&gt;(Калькулятор!$B$5+2),"",IF(T80=Калькулятор!$B$5+2,0,IF(T80&lt;=Калькулятор!$B$5,0,0)))</f>
        <v/>
      </c>
      <c r="L80" s="24" t="str">
        <f>IF(T80&gt;(Калькулятор!$B$5+2),"",IF(T80=Калькулятор!$B$5+2,0,IF(T80&lt;=Калькулятор!$B$5,0,0)))</f>
        <v/>
      </c>
      <c r="M80" s="24" t="str">
        <f>IF(T80&gt;(Калькулятор!$B$5+2),"",IF(T80=Калькулятор!$B$5+2,0,IF(T80&lt;=Калькулятор!$B$5,0,0)))</f>
        <v/>
      </c>
      <c r="N80" s="24" t="str">
        <f>IF(T80&gt;(Калькулятор!$B$5+2),"",IF(T80=Калькулятор!$B$5+2,0,IF(T80&lt;=Калькулятор!$B$5,0,0)))</f>
        <v/>
      </c>
      <c r="O80" s="24" t="str">
        <f>IF(T80&gt;(Калькулятор!$B$5+2),"",IF(T80=Калькулятор!$B$5+2,0,IF(T80&lt;=Калькулятор!$B$5,0,0)))</f>
        <v/>
      </c>
      <c r="P80" s="24" t="str">
        <f>IF(T80&gt;(Калькулятор!$B$5+2),"",IF(T80=Калькулятор!$B$5+2,0,IF(T80&lt;=Калькулятор!$B$5,0,0)))</f>
        <v/>
      </c>
      <c r="Q80" s="24" t="str">
        <f>IF(T80&gt;(Калькулятор!$B$5+2),"",IF(T80=Калькулятор!$B$5+2,0,IF(T80&lt;=Калькулятор!$B$5,0,0)))</f>
        <v/>
      </c>
      <c r="R80" s="96" t="str">
        <f>IF(T80&gt;(Калькулятор!$B$5+2),"",IF(T80=Калькулятор!$B$5+2,XIRR($D$7:D79,$B$7:B79,50),"Х"))</f>
        <v/>
      </c>
      <c r="S80" s="23" t="str">
        <f>IF(T80&gt;(Калькулятор!$B$5+2),"",IF(T80=Калькулятор!$B$5+2,F80+E80+J80+H80,"Х"))</f>
        <v/>
      </c>
      <c r="T80" s="18">
        <v>74</v>
      </c>
      <c r="U80" s="19" t="str">
        <f ca="1">Калькулятор!E77</f>
        <v>погашено</v>
      </c>
    </row>
    <row r="81" spans="1:21" ht="15.75" x14ac:dyDescent="0.25">
      <c r="A81" s="20" t="str">
        <f>IF(T81&gt;(Калькулятор!$B$5+2),"",IF(T81=Калькулятор!$B$5+2,"Усього",Калькулятор!C78))</f>
        <v/>
      </c>
      <c r="B81" s="21" t="str">
        <f>IF(T81&gt;(Калькулятор!$B$5+2),"",IF(T81=Калькулятор!$B$5+2,"Х",Калькулятор!D78))</f>
        <v/>
      </c>
      <c r="C81" s="22" t="str">
        <f>IF(T81&gt;(Калькулятор!$B$5+2),"",IF(T81=Калькулятор!$B$5+2,SUM($C$8:C80),IFERROR(B81-B80,"")))</f>
        <v/>
      </c>
      <c r="D81" s="23" t="str">
        <f>IF(T81&gt;(Калькулятор!$B$5+2),"",IF(T81=Калькулятор!$B$5+2,SUM($D$8:D80),Калькулятор!J78))</f>
        <v/>
      </c>
      <c r="E81" s="23" t="str">
        <f>IF(T81&gt;(Калькулятор!$B$5+2),"",IF(T81=Калькулятор!$B$5+2,SUM(E80),Калькулятор!G78))</f>
        <v/>
      </c>
      <c r="F81" s="23" t="str">
        <f>IF(T81&gt;(Калькулятор!$B$5+2),"",IF(T81=Калькулятор!$B$5+2,SUM($F$7:F80),Калькулятор!H78))</f>
        <v/>
      </c>
      <c r="G81" s="24" t="str">
        <f>IF(T81&gt;(Калькулятор!$B$5+2),"",IF(T81=Калькулятор!$B$5+2,0,IF(T81&lt;=Калькулятор!$B$5,0,0)))</f>
        <v/>
      </c>
      <c r="H81" s="23" t="str">
        <f>IF(T81&gt;(Калькулятор!$B$5+2),"",IF(T81=Калькулятор!$B$5+2,SUM($H$7:H80),Калькулятор!F78))</f>
        <v/>
      </c>
      <c r="I81" s="25" t="str">
        <f>IF(T81&gt;(Калькулятор!$B$5+2),"",IF(T81=Калькулятор!$B$5+2,0,IF(T81&lt;=Калькулятор!$B$5,0,0)))</f>
        <v/>
      </c>
      <c r="J81" s="23" t="str">
        <f>IF(T81&gt;(Калькулятор!$B$5+2),"",IF(T81=Калькулятор!$B$5+2,SUM($J$7:J80),IF(T81&lt;=Калькулятор!$B$5,0,0)))</f>
        <v/>
      </c>
      <c r="K81" s="26" t="str">
        <f>IF(T81&gt;(Калькулятор!$B$5+2),"",IF(T81=Калькулятор!$B$5+2,0,IF(T81&lt;=Калькулятор!$B$5,0,0)))</f>
        <v/>
      </c>
      <c r="L81" s="24" t="str">
        <f>IF(T81&gt;(Калькулятор!$B$5+2),"",IF(T81=Калькулятор!$B$5+2,0,IF(T81&lt;=Калькулятор!$B$5,0,0)))</f>
        <v/>
      </c>
      <c r="M81" s="24" t="str">
        <f>IF(T81&gt;(Калькулятор!$B$5+2),"",IF(T81=Калькулятор!$B$5+2,0,IF(T81&lt;=Калькулятор!$B$5,0,0)))</f>
        <v/>
      </c>
      <c r="N81" s="24" t="str">
        <f>IF(T81&gt;(Калькулятор!$B$5+2),"",IF(T81=Калькулятор!$B$5+2,0,IF(T81&lt;=Калькулятор!$B$5,0,0)))</f>
        <v/>
      </c>
      <c r="O81" s="24" t="str">
        <f>IF(T81&gt;(Калькулятор!$B$5+2),"",IF(T81=Калькулятор!$B$5+2,0,IF(T81&lt;=Калькулятор!$B$5,0,0)))</f>
        <v/>
      </c>
      <c r="P81" s="24" t="str">
        <f>IF(T81&gt;(Калькулятор!$B$5+2),"",IF(T81=Калькулятор!$B$5+2,0,IF(T81&lt;=Калькулятор!$B$5,0,0)))</f>
        <v/>
      </c>
      <c r="Q81" s="24" t="str">
        <f>IF(T81&gt;(Калькулятор!$B$5+2),"",IF(T81=Калькулятор!$B$5+2,0,IF(T81&lt;=Калькулятор!$B$5,0,0)))</f>
        <v/>
      </c>
      <c r="R81" s="96" t="str">
        <f>IF(T81&gt;(Калькулятор!$B$5+2),"",IF(T81=Калькулятор!$B$5+2,XIRR($D$7:D80,$B$7:B80,50),"Х"))</f>
        <v/>
      </c>
      <c r="S81" s="23" t="str">
        <f>IF(T81&gt;(Калькулятор!$B$5+2),"",IF(T81=Калькулятор!$B$5+2,F81+E81+J81+H81,"Х"))</f>
        <v/>
      </c>
      <c r="T81" s="18">
        <v>75</v>
      </c>
      <c r="U81" s="19" t="str">
        <f ca="1">Калькулятор!E78</f>
        <v>погашено</v>
      </c>
    </row>
    <row r="82" spans="1:21" ht="15.75" x14ac:dyDescent="0.25">
      <c r="A82" s="20" t="str">
        <f>IF(T82&gt;(Калькулятор!$B$5+2),"",IF(T82=Калькулятор!$B$5+2,"Усього",Калькулятор!C79))</f>
        <v/>
      </c>
      <c r="B82" s="21" t="str">
        <f>IF(T82&gt;(Калькулятор!$B$5+2),"",IF(T82=Калькулятор!$B$5+2,"Х",Калькулятор!D79))</f>
        <v/>
      </c>
      <c r="C82" s="22" t="str">
        <f>IF(T82&gt;(Калькулятор!$B$5+2),"",IF(T82=Калькулятор!$B$5+2,SUM($C$8:C81),IFERROR(B82-B81,"")))</f>
        <v/>
      </c>
      <c r="D82" s="23" t="str">
        <f>IF(T82&gt;(Калькулятор!$B$5+2),"",IF(T82=Калькулятор!$B$5+2,SUM($D$7:D81),Калькулятор!J79))</f>
        <v/>
      </c>
      <c r="E82" s="23" t="str">
        <f>IF(T82&gt;(Калькулятор!$B$5+2),"",IF(T82=Калькулятор!$B$5+2,SUM(E81),Калькулятор!G79))</f>
        <v/>
      </c>
      <c r="F82" s="23" t="str">
        <f>IF(T82&gt;(Калькулятор!$B$5+2),"",IF(T82=Калькулятор!$B$5+2,SUM($F$7:F81),Калькулятор!H79))</f>
        <v/>
      </c>
      <c r="G82" s="24" t="str">
        <f>IF(T82&gt;(Калькулятор!$B$5+2),"",IF(T82=Калькулятор!$B$5+2,0,IF(T82&lt;=Калькулятор!$B$5,0,0)))</f>
        <v/>
      </c>
      <c r="H82" s="23" t="str">
        <f>IF(T82&gt;(Калькулятор!$B$5+2),"",IF(T82=Калькулятор!$B$5+2,SUM($H$7:H81),Калькулятор!F79))</f>
        <v/>
      </c>
      <c r="I82" s="25" t="str">
        <f>IF(T82&gt;(Калькулятор!$B$5+2),"",IF(T82=Калькулятор!$B$5+2,0,IF(T82&lt;=Калькулятор!$B$5,0,0)))</f>
        <v/>
      </c>
      <c r="J82" s="23" t="str">
        <f>IF(T82&gt;(Калькулятор!$B$5+2),"",IF(T82=Калькулятор!$B$5+2,SUM($J$7:J81),IF(T82&lt;=Калькулятор!$B$5,0,0)))</f>
        <v/>
      </c>
      <c r="K82" s="26" t="str">
        <f>IF(T82&gt;(Калькулятор!$B$5+2),"",IF(T82=Калькулятор!$B$5+2,0,IF(T82&lt;=Калькулятор!$B$5,0,0)))</f>
        <v/>
      </c>
      <c r="L82" s="24" t="str">
        <f>IF(T82&gt;(Калькулятор!$B$5+2),"",IF(T82=Калькулятор!$B$5+2,0,IF(T82&lt;=Калькулятор!$B$5,0,0)))</f>
        <v/>
      </c>
      <c r="M82" s="24" t="str">
        <f>IF(T82&gt;(Калькулятор!$B$5+2),"",IF(T82=Калькулятор!$B$5+2,0,IF(T82&lt;=Калькулятор!$B$5,0,0)))</f>
        <v/>
      </c>
      <c r="N82" s="24" t="str">
        <f>IF(T82&gt;(Калькулятор!$B$5+2),"",IF(T82=Калькулятор!$B$5+2,0,IF(T82&lt;=Калькулятор!$B$5,0,0)))</f>
        <v/>
      </c>
      <c r="O82" s="24" t="str">
        <f>IF(T82&gt;(Калькулятор!$B$5+2),"",IF(T82=Калькулятор!$B$5+2,0,IF(T82&lt;=Калькулятор!$B$5,0,0)))</f>
        <v/>
      </c>
      <c r="P82" s="24" t="str">
        <f>IF(T82&gt;(Калькулятор!$B$5+2),"",IF(T82=Калькулятор!$B$5+2,0,IF(T82&lt;=Калькулятор!$B$5,0,0)))</f>
        <v/>
      </c>
      <c r="Q82" s="24" t="str">
        <f>IF(T82&gt;(Калькулятор!$B$5+2),"",IF(T82=Калькулятор!$B$5+2,0,IF(T82&lt;=Калькулятор!$B$5,0,0)))</f>
        <v/>
      </c>
      <c r="R82" s="96" t="str">
        <f>IF(T82&gt;(Калькулятор!$B$5+2),"",IF(T82=Калькулятор!$B$5+2,XIRR($D$7:D81,$B$7:B81,50),"Х"))</f>
        <v/>
      </c>
      <c r="S82" s="23" t="str">
        <f>IF(T82&gt;(Калькулятор!$B$5+2),"",IF(T82=Калькулятор!$B$5+2,F82+E82+J82+H82,"Х"))</f>
        <v/>
      </c>
      <c r="T82" s="18">
        <v>76</v>
      </c>
      <c r="U82" s="19" t="str">
        <f ca="1">Калькулятор!E79</f>
        <v>погашено</v>
      </c>
    </row>
    <row r="83" spans="1:21" ht="15.75" x14ac:dyDescent="0.25">
      <c r="A83" s="20" t="str">
        <f>IF(T83&gt;(Калькулятор!$B$5+2),"",IF(T83=Калькулятор!$B$5+2,"Усього",Калькулятор!C80))</f>
        <v/>
      </c>
      <c r="B83" s="21" t="str">
        <f>IF(T83&gt;(Калькулятор!$B$5+2),"",IF(T83=Калькулятор!$B$5+2,"Х",Калькулятор!D80))</f>
        <v/>
      </c>
      <c r="C83" s="22" t="str">
        <f>IF(T83&gt;(Калькулятор!$B$5+2),"",IF(T83=Калькулятор!$B$5+2,SUM($C$8:C82),IFERROR(B83-B82,"")))</f>
        <v/>
      </c>
      <c r="D83" s="23" t="str">
        <f>IF(T83&gt;(Калькулятор!$B$5+2),"",IF(T83=Калькулятор!$B$5+2,SUM($D$7:D82),Калькулятор!J80))</f>
        <v/>
      </c>
      <c r="E83" s="23" t="str">
        <f>IF(T83&gt;(Калькулятор!$B$5+2),"",IF(T83=Калькулятор!$B$5+2,SUM(E82),Калькулятор!G80))</f>
        <v/>
      </c>
      <c r="F83" s="23" t="str">
        <f>IF(T83&gt;(Калькулятор!$B$5+2),"",IF(T83=Калькулятор!$B$5+2,SUM($F$7:F82),Калькулятор!H80))</f>
        <v/>
      </c>
      <c r="G83" s="24" t="str">
        <f>IF(T83&gt;(Калькулятор!$B$5+2),"",IF(T83=Калькулятор!$B$5+2,0,IF(T83&lt;=Калькулятор!$B$5,0,0)))</f>
        <v/>
      </c>
      <c r="H83" s="23" t="str">
        <f>IF(T83&gt;(Калькулятор!$B$5+2),"",IF(T83=Калькулятор!$B$5+2,SUM($H$7:H82),Калькулятор!F80))</f>
        <v/>
      </c>
      <c r="I83" s="25" t="str">
        <f>IF(T83&gt;(Калькулятор!$B$5+2),"",IF(T83=Калькулятор!$B$5+2,0,IF(T83&lt;=Калькулятор!$B$5,0,0)))</f>
        <v/>
      </c>
      <c r="J83" s="23" t="str">
        <f>IF(T83&gt;(Калькулятор!$B$5+2),"",IF(T83=Калькулятор!$B$5+2,SUM($J$7:J82),IF(T83&lt;=Калькулятор!$B$5,0,0)))</f>
        <v/>
      </c>
      <c r="K83" s="26" t="str">
        <f>IF(T83&gt;(Калькулятор!$B$5+2),"",IF(T83=Калькулятор!$B$5+2,0,IF(T83&lt;=Калькулятор!$B$5,0,0)))</f>
        <v/>
      </c>
      <c r="L83" s="24" t="str">
        <f>IF(T83&gt;(Калькулятор!$B$5+2),"",IF(T83=Калькулятор!$B$5+2,0,IF(T83&lt;=Калькулятор!$B$5,0,0)))</f>
        <v/>
      </c>
      <c r="M83" s="24" t="str">
        <f>IF(T83&gt;(Калькулятор!$B$5+2),"",IF(T83=Калькулятор!$B$5+2,0,IF(T83&lt;=Калькулятор!$B$5,0,0)))</f>
        <v/>
      </c>
      <c r="N83" s="24" t="str">
        <f>IF(T83&gt;(Калькулятор!$B$5+2),"",IF(T83=Калькулятор!$B$5+2,0,IF(T83&lt;=Калькулятор!$B$5,0,0)))</f>
        <v/>
      </c>
      <c r="O83" s="24" t="str">
        <f>IF(T83&gt;(Калькулятор!$B$5+2),"",IF(T83=Калькулятор!$B$5+2,0,IF(T83&lt;=Калькулятор!$B$5,0,0)))</f>
        <v/>
      </c>
      <c r="P83" s="24" t="str">
        <f>IF(T83&gt;(Калькулятор!$B$5+2),"",IF(T83=Калькулятор!$B$5+2,0,IF(T83&lt;=Калькулятор!$B$5,0,0)))</f>
        <v/>
      </c>
      <c r="Q83" s="24" t="str">
        <f>IF(T83&gt;(Калькулятор!$B$5+2),"",IF(T83=Калькулятор!$B$5+2,0,IF(T83&lt;=Калькулятор!$B$5,0,0)))</f>
        <v/>
      </c>
      <c r="R83" s="96" t="str">
        <f>IF(T83&gt;(Калькулятор!$B$5+2),"",IF(T83=Калькулятор!$B$5+2,XIRR($D$7:D82,$B$7:B82,50),"Х"))</f>
        <v/>
      </c>
      <c r="S83" s="23" t="str">
        <f>IF(T83&gt;(Калькулятор!$B$5+2),"",IF(T83=Калькулятор!$B$5+2,F83+E83+J83+H83,"Х"))</f>
        <v/>
      </c>
      <c r="T83" s="18">
        <v>77</v>
      </c>
      <c r="U83" s="19" t="str">
        <f ca="1">Калькулятор!E80</f>
        <v>погашено</v>
      </c>
    </row>
    <row r="84" spans="1:21" ht="15.75" x14ac:dyDescent="0.25">
      <c r="A84" s="20" t="str">
        <f>IF(T84&gt;(Калькулятор!$B$5+2),"",IF(T84=Калькулятор!$B$5+2,"Усього",Калькулятор!C81))</f>
        <v/>
      </c>
      <c r="B84" s="21" t="str">
        <f>IF(T84&gt;(Калькулятор!$B$5+2),"",IF(T84=Калькулятор!$B$5+2,"Х",Калькулятор!D81))</f>
        <v/>
      </c>
      <c r="C84" s="22" t="str">
        <f>IF(T84&gt;(Калькулятор!$B$5+2),"",IF(T84=Калькулятор!$B$5+2,SUM($C$8:C83),IFERROR(B84-B83,"")))</f>
        <v/>
      </c>
      <c r="D84" s="23" t="str">
        <f>IF(T84&gt;(Калькулятор!$B$5+2),"",IF(T84=Калькулятор!$B$5+2,SUM($D$7:D83),Калькулятор!J81))</f>
        <v/>
      </c>
      <c r="E84" s="23" t="str">
        <f>IF(T84&gt;(Калькулятор!$B$5+2),"",IF(T84=Калькулятор!$B$5+2,SUM(E83),Калькулятор!G81))</f>
        <v/>
      </c>
      <c r="F84" s="23" t="str">
        <f>IF(T84&gt;(Калькулятор!$B$5+2),"",IF(T84=Калькулятор!$B$5+2,SUM($F$7:F83),Калькулятор!H81))</f>
        <v/>
      </c>
      <c r="G84" s="24" t="str">
        <f>IF(T84&gt;(Калькулятор!$B$5+2),"",IF(T84=Калькулятор!$B$5+2,0,IF(T84&lt;=Калькулятор!$B$5,0,0)))</f>
        <v/>
      </c>
      <c r="H84" s="23" t="str">
        <f>IF(T84&gt;(Калькулятор!$B$5+2),"",IF(T84=Калькулятор!$B$5+2,SUM($H$7:H83),Калькулятор!F81))</f>
        <v/>
      </c>
      <c r="I84" s="25" t="str">
        <f>IF(T84&gt;(Калькулятор!$B$5+2),"",IF(T84=Калькулятор!$B$5+2,0,IF(T84&lt;=Калькулятор!$B$5,0,0)))</f>
        <v/>
      </c>
      <c r="J84" s="23" t="str">
        <f>IF(T84&gt;(Калькулятор!$B$5+2),"",IF(T84=Калькулятор!$B$5+2,SUM($J$7:J83),IF(T84&lt;=Калькулятор!$B$5,0,0)))</f>
        <v/>
      </c>
      <c r="K84" s="26" t="str">
        <f>IF(T84&gt;(Калькулятор!$B$5+2),"",IF(T84=Калькулятор!$B$5+2,0,IF(T84&lt;=Калькулятор!$B$5,0,0)))</f>
        <v/>
      </c>
      <c r="L84" s="24" t="str">
        <f>IF(T84&gt;(Калькулятор!$B$5+2),"",IF(T84=Калькулятор!$B$5+2,0,IF(T84&lt;=Калькулятор!$B$5,0,0)))</f>
        <v/>
      </c>
      <c r="M84" s="24" t="str">
        <f>IF(T84&gt;(Калькулятор!$B$5+2),"",IF(T84=Калькулятор!$B$5+2,0,IF(T84&lt;=Калькулятор!$B$5,0,0)))</f>
        <v/>
      </c>
      <c r="N84" s="24" t="str">
        <f>IF(T84&gt;(Калькулятор!$B$5+2),"",IF(T84=Калькулятор!$B$5+2,0,IF(T84&lt;=Калькулятор!$B$5,0,0)))</f>
        <v/>
      </c>
      <c r="O84" s="24" t="str">
        <f>IF(T84&gt;(Калькулятор!$B$5+2),"",IF(T84=Калькулятор!$B$5+2,0,IF(T84&lt;=Калькулятор!$B$5,0,0)))</f>
        <v/>
      </c>
      <c r="P84" s="24" t="str">
        <f>IF(T84&gt;(Калькулятор!$B$5+2),"",IF(T84=Калькулятор!$B$5+2,0,IF(T84&lt;=Калькулятор!$B$5,0,0)))</f>
        <v/>
      </c>
      <c r="Q84" s="24" t="str">
        <f>IF(T84&gt;(Калькулятор!$B$5+2),"",IF(T84=Калькулятор!$B$5+2,0,IF(T84&lt;=Калькулятор!$B$5,0,0)))</f>
        <v/>
      </c>
      <c r="R84" s="96" t="str">
        <f>IF(T84&gt;(Калькулятор!$B$5+2),"",IF(T84=Калькулятор!$B$5+2,XIRR($D$7:D83,$B$7:B83,50),"Х"))</f>
        <v/>
      </c>
      <c r="S84" s="23" t="str">
        <f>IF(T84&gt;(Калькулятор!$B$5+2),"",IF(T84=Калькулятор!$B$5+2,F84+E84+J84+H84,"Х"))</f>
        <v/>
      </c>
      <c r="T84" s="18">
        <v>78</v>
      </c>
      <c r="U84" s="19" t="str">
        <f ca="1">Калькулятор!E81</f>
        <v>погашено</v>
      </c>
    </row>
    <row r="85" spans="1:21" ht="15.75" x14ac:dyDescent="0.25">
      <c r="A85" s="20" t="str">
        <f>IF(T85&gt;(Калькулятор!$B$5+2),"",IF(T85=Калькулятор!$B$5+2,"Усього",Калькулятор!C82))</f>
        <v/>
      </c>
      <c r="B85" s="21" t="str">
        <f>IF(T85&gt;(Калькулятор!$B$5+2),"",IF(T85=Калькулятор!$B$5+2,"Х",Калькулятор!D82))</f>
        <v/>
      </c>
      <c r="C85" s="22" t="str">
        <f>IF(T85&gt;(Калькулятор!$B$5+2),"",IF(T85=Калькулятор!$B$5+2,SUM($C$8:C84),IFERROR(B85-B84,"")))</f>
        <v/>
      </c>
      <c r="D85" s="23" t="str">
        <f>IF(T85&gt;(Калькулятор!$B$5+2),"",IF(T85=Калькулятор!$B$5+2,SUM($D$7:D84),Калькулятор!J82))</f>
        <v/>
      </c>
      <c r="E85" s="23" t="str">
        <f>IF(T85&gt;(Калькулятор!$B$5+2),"",IF(T85=Калькулятор!$B$5+2,SUM(E84),Калькулятор!G82))</f>
        <v/>
      </c>
      <c r="F85" s="23" t="str">
        <f>IF(T85&gt;(Калькулятор!$B$5+2),"",IF(T85=Калькулятор!$B$5+2,SUM($F$7:F84),Калькулятор!H82))</f>
        <v/>
      </c>
      <c r="G85" s="24" t="str">
        <f>IF(T85&gt;(Калькулятор!$B$5+2),"",IF(T85=Калькулятор!$B$5+2,0,IF(T85&lt;=Калькулятор!$B$5,0,0)))</f>
        <v/>
      </c>
      <c r="H85" s="23" t="str">
        <f>IF(T85&gt;(Калькулятор!$B$5+2),"",IF(T85=Калькулятор!$B$5+2,SUM($H$7:H84),Калькулятор!F82))</f>
        <v/>
      </c>
      <c r="I85" s="25" t="str">
        <f>IF(T85&gt;(Калькулятор!$B$5+2),"",IF(T85=Калькулятор!$B$5+2,0,IF(T85&lt;=Калькулятор!$B$5,0,0)))</f>
        <v/>
      </c>
      <c r="J85" s="23" t="str">
        <f>IF(T85&gt;(Калькулятор!$B$5+2),"",IF(T85=Калькулятор!$B$5+2,SUM($J$7:J84),IF(T85&lt;=Калькулятор!$B$5,0,0)))</f>
        <v/>
      </c>
      <c r="K85" s="26" t="str">
        <f>IF(T85&gt;(Калькулятор!$B$5+2),"",IF(T85=Калькулятор!$B$5+2,0,IF(T85&lt;=Калькулятор!$B$5,0,0)))</f>
        <v/>
      </c>
      <c r="L85" s="24" t="str">
        <f>IF(T85&gt;(Калькулятор!$B$5+2),"",IF(T85=Калькулятор!$B$5+2,0,IF(T85&lt;=Калькулятор!$B$5,0,0)))</f>
        <v/>
      </c>
      <c r="M85" s="24" t="str">
        <f>IF(T85&gt;(Калькулятор!$B$5+2),"",IF(T85=Калькулятор!$B$5+2,0,IF(T85&lt;=Калькулятор!$B$5,0,0)))</f>
        <v/>
      </c>
      <c r="N85" s="24" t="str">
        <f>IF(T85&gt;(Калькулятор!$B$5+2),"",IF(T85=Калькулятор!$B$5+2,0,IF(T85&lt;=Калькулятор!$B$5,0,0)))</f>
        <v/>
      </c>
      <c r="O85" s="24" t="str">
        <f>IF(T85&gt;(Калькулятор!$B$5+2),"",IF(T85=Калькулятор!$B$5+2,0,IF(T85&lt;=Калькулятор!$B$5,0,0)))</f>
        <v/>
      </c>
      <c r="P85" s="24" t="str">
        <f>IF(T85&gt;(Калькулятор!$B$5+2),"",IF(T85=Калькулятор!$B$5+2,0,IF(T85&lt;=Калькулятор!$B$5,0,0)))</f>
        <v/>
      </c>
      <c r="Q85" s="24" t="str">
        <f>IF(T85&gt;(Калькулятор!$B$5+2),"",IF(T85=Калькулятор!$B$5+2,0,IF(T85&lt;=Калькулятор!$B$5,0,0)))</f>
        <v/>
      </c>
      <c r="R85" s="96" t="str">
        <f>IF(T85&gt;(Калькулятор!$B$5+2),"",IF(T85=Калькулятор!$B$5+2,XIRR($D$7:D84,$B$7:B84,50),"Х"))</f>
        <v/>
      </c>
      <c r="S85" s="23" t="str">
        <f>IF(T85&gt;(Калькулятор!$B$5+2),"",IF(T85=Калькулятор!$B$5+2,F85+E85+J85+H85,"Х"))</f>
        <v/>
      </c>
      <c r="T85" s="18">
        <v>79</v>
      </c>
      <c r="U85" s="19" t="str">
        <f ca="1">Калькулятор!E82</f>
        <v>погашено</v>
      </c>
    </row>
    <row r="86" spans="1:21" ht="15.75" x14ac:dyDescent="0.25">
      <c r="A86" s="20" t="str">
        <f>IF(T86&gt;(Калькулятор!$B$5+2),"",IF(T86=Калькулятор!$B$5+2,"Усього",Калькулятор!C83))</f>
        <v/>
      </c>
      <c r="B86" s="21" t="str">
        <f>IF(T86&gt;(Калькулятор!$B$5+2),"",IF(T86=Калькулятор!$B$5+2,"Х",Калькулятор!D83))</f>
        <v/>
      </c>
      <c r="C86" s="22" t="str">
        <f>IF(T86&gt;(Калькулятор!$B$5+2),"",IF(T86=Калькулятор!$B$5+2,SUM($C$8:C85),IFERROR(B86-B85,"")))</f>
        <v/>
      </c>
      <c r="D86" s="23" t="str">
        <f>IF(T86&gt;(Калькулятор!$B$5+2),"",IF(T86=Калькулятор!$B$5+2,SUM($D$7:D85),Калькулятор!J83))</f>
        <v/>
      </c>
      <c r="E86" s="23" t="str">
        <f>IF(T86&gt;(Калькулятор!$B$5+2),"",IF(T86=Калькулятор!$B$5+2,SUM(E85),Калькулятор!G83))</f>
        <v/>
      </c>
      <c r="F86" s="23" t="str">
        <f>IF(T86&gt;(Калькулятор!$B$5+2),"",IF(T86=Калькулятор!$B$5+2,SUM($F$7:F85),Калькулятор!H83))</f>
        <v/>
      </c>
      <c r="G86" s="24" t="str">
        <f>IF(T86&gt;(Калькулятор!$B$5+2),"",IF(T86=Калькулятор!$B$5+2,0,IF(T86&lt;=Калькулятор!$B$5,0,0)))</f>
        <v/>
      </c>
      <c r="H86" s="23" t="str">
        <f>IF(T86&gt;(Калькулятор!$B$5+2),"",IF(T86=Калькулятор!$B$5+2,SUM($H$7:H85),Калькулятор!F83))</f>
        <v/>
      </c>
      <c r="I86" s="25" t="str">
        <f>IF(T86&gt;(Калькулятор!$B$5+2),"",IF(T86=Калькулятор!$B$5+2,0,IF(T86&lt;=Калькулятор!$B$5,0,0)))</f>
        <v/>
      </c>
      <c r="J86" s="23" t="str">
        <f>IF(T86&gt;(Калькулятор!$B$5+2),"",IF(T86=Калькулятор!$B$5+2,SUM($J$7:J85),IF(T86&lt;=Калькулятор!$B$5,0,0)))</f>
        <v/>
      </c>
      <c r="K86" s="26" t="str">
        <f>IF(T86&gt;(Калькулятор!$B$5+2),"",IF(T86=Калькулятор!$B$5+2,0,IF(T86&lt;=Калькулятор!$B$5,0,0)))</f>
        <v/>
      </c>
      <c r="L86" s="24" t="str">
        <f>IF(T86&gt;(Калькулятор!$B$5+2),"",IF(T86=Калькулятор!$B$5+2,0,IF(T86&lt;=Калькулятор!$B$5,0,0)))</f>
        <v/>
      </c>
      <c r="M86" s="24" t="str">
        <f>IF(T86&gt;(Калькулятор!$B$5+2),"",IF(T86=Калькулятор!$B$5+2,0,IF(T86&lt;=Калькулятор!$B$5,0,0)))</f>
        <v/>
      </c>
      <c r="N86" s="24" t="str">
        <f>IF(T86&gt;(Калькулятор!$B$5+2),"",IF(T86=Калькулятор!$B$5+2,0,IF(T86&lt;=Калькулятор!$B$5,0,0)))</f>
        <v/>
      </c>
      <c r="O86" s="24" t="str">
        <f>IF(T86&gt;(Калькулятор!$B$5+2),"",IF(T86=Калькулятор!$B$5+2,0,IF(T86&lt;=Калькулятор!$B$5,0,0)))</f>
        <v/>
      </c>
      <c r="P86" s="24" t="str">
        <f>IF(T86&gt;(Калькулятор!$B$5+2),"",IF(T86=Калькулятор!$B$5+2,0,IF(T86&lt;=Калькулятор!$B$5,0,0)))</f>
        <v/>
      </c>
      <c r="Q86" s="24" t="str">
        <f>IF(T86&gt;(Калькулятор!$B$5+2),"",IF(T86=Калькулятор!$B$5+2,0,IF(T86&lt;=Калькулятор!$B$5,0,0)))</f>
        <v/>
      </c>
      <c r="R86" s="96" t="str">
        <f>IF(T86&gt;(Калькулятор!$B$5+2),"",IF(T86=Калькулятор!$B$5+2,XIRR($D$7:D85,$B$7:B85,50),"Х"))</f>
        <v/>
      </c>
      <c r="S86" s="23" t="str">
        <f>IF(T86&gt;(Калькулятор!$B$5+2),"",IF(T86=Калькулятор!$B$5+2,F86+E86+J86+H86,"Х"))</f>
        <v/>
      </c>
      <c r="T86" s="18">
        <v>80</v>
      </c>
      <c r="U86" s="19" t="str">
        <f ca="1">Калькулятор!E83</f>
        <v>погашено</v>
      </c>
    </row>
    <row r="87" spans="1:21" ht="15.75" x14ac:dyDescent="0.25">
      <c r="A87" s="20" t="str">
        <f>IF(T87&gt;(Калькулятор!$B$5+2),"",IF(T87=Калькулятор!$B$5+2,"Усього",Калькулятор!C84))</f>
        <v/>
      </c>
      <c r="B87" s="21" t="str">
        <f>IF(T87&gt;(Калькулятор!$B$5+2),"",IF(T87=Калькулятор!$B$5+2,"Х",Калькулятор!D84))</f>
        <v/>
      </c>
      <c r="C87" s="22" t="str">
        <f>IF(T87&gt;(Калькулятор!$B$5+2),"",IF(T87=Калькулятор!$B$5+2,SUM($C$8:C86),IFERROR(B87-B86,"")))</f>
        <v/>
      </c>
      <c r="D87" s="23" t="str">
        <f>IF(T87&gt;(Калькулятор!$B$5+2),"",IF(T87=Калькулятор!$B$5+2,SUM($D$7:D86),Калькулятор!J84))</f>
        <v/>
      </c>
      <c r="E87" s="23" t="str">
        <f>IF(T87&gt;(Калькулятор!$B$5+2),"",IF(T87=Калькулятор!$B$5+2,SUM(E86),Калькулятор!G84))</f>
        <v/>
      </c>
      <c r="F87" s="23" t="str">
        <f>IF(T87&gt;(Калькулятор!$B$5+2),"",IF(T87=Калькулятор!$B$5+2,SUM($F$7:F86),Калькулятор!H84))</f>
        <v/>
      </c>
      <c r="G87" s="24" t="str">
        <f>IF(T87&gt;(Калькулятор!$B$5+2),"",IF(T87=Калькулятор!$B$5+2,0,IF(T87&lt;=Калькулятор!$B$5,0,0)))</f>
        <v/>
      </c>
      <c r="H87" s="23" t="str">
        <f>IF(T87&gt;(Калькулятор!$B$5+2),"",IF(T87=Калькулятор!$B$5+2,SUM($H$7:H86),Калькулятор!F84))</f>
        <v/>
      </c>
      <c r="I87" s="25" t="str">
        <f>IF(T87&gt;(Калькулятор!$B$5+2),"",IF(T87=Калькулятор!$B$5+2,0,IF(T87&lt;=Калькулятор!$B$5,0,0)))</f>
        <v/>
      </c>
      <c r="J87" s="23" t="str">
        <f>IF(T87&gt;(Калькулятор!$B$5+2),"",IF(T87=Калькулятор!$B$5+2,SUM($J$7:J86),IF(T87&lt;=Калькулятор!$B$5,0,0)))</f>
        <v/>
      </c>
      <c r="K87" s="26" t="str">
        <f>IF(T87&gt;(Калькулятор!$B$5+2),"",IF(T87=Калькулятор!$B$5+2,0,IF(T87&lt;=Калькулятор!$B$5,0,0)))</f>
        <v/>
      </c>
      <c r="L87" s="24" t="str">
        <f>IF(T87&gt;(Калькулятор!$B$5+2),"",IF(T87=Калькулятор!$B$5+2,0,IF(T87&lt;=Калькулятор!$B$5,0,0)))</f>
        <v/>
      </c>
      <c r="M87" s="24" t="str">
        <f>IF(T87&gt;(Калькулятор!$B$5+2),"",IF(T87=Калькулятор!$B$5+2,0,IF(T87&lt;=Калькулятор!$B$5,0,0)))</f>
        <v/>
      </c>
      <c r="N87" s="24" t="str">
        <f>IF(T87&gt;(Калькулятор!$B$5+2),"",IF(T87=Калькулятор!$B$5+2,0,IF(T87&lt;=Калькулятор!$B$5,0,0)))</f>
        <v/>
      </c>
      <c r="O87" s="24" t="str">
        <f>IF(T87&gt;(Калькулятор!$B$5+2),"",IF(T87=Калькулятор!$B$5+2,0,IF(T87&lt;=Калькулятор!$B$5,0,0)))</f>
        <v/>
      </c>
      <c r="P87" s="24" t="str">
        <f>IF(T87&gt;(Калькулятор!$B$5+2),"",IF(T87=Калькулятор!$B$5+2,0,IF(T87&lt;=Калькулятор!$B$5,0,0)))</f>
        <v/>
      </c>
      <c r="Q87" s="24" t="str">
        <f>IF(T87&gt;(Калькулятор!$B$5+2),"",IF(T87=Калькулятор!$B$5+2,0,IF(T87&lt;=Калькулятор!$B$5,0,0)))</f>
        <v/>
      </c>
      <c r="R87" s="96" t="str">
        <f>IF(T87&gt;(Калькулятор!$B$5+2),"",IF(T87=Калькулятор!$B$5+2,XIRR($D$7:D86,$B$7:B86,50),"Х"))</f>
        <v/>
      </c>
      <c r="S87" s="23" t="str">
        <f>IF(T87&gt;(Калькулятор!$B$5+2),"",IF(T87=Калькулятор!$B$5+2,F87+E87+J87+H87,"Х"))</f>
        <v/>
      </c>
      <c r="T87" s="18">
        <v>81</v>
      </c>
      <c r="U87" s="19" t="str">
        <f ca="1">Калькулятор!E84</f>
        <v>погашено</v>
      </c>
    </row>
    <row r="88" spans="1:21" ht="15.75" x14ac:dyDescent="0.25">
      <c r="A88" s="20" t="str">
        <f>IF(T88&gt;(Калькулятор!$B$5+2),"",IF(T88=Калькулятор!$B$5+2,"Усього",Калькулятор!C85))</f>
        <v/>
      </c>
      <c r="B88" s="21" t="str">
        <f>IF(T88&gt;(Калькулятор!$B$5+2),"",IF(T88=Калькулятор!$B$5+2,"Х",Калькулятор!D85))</f>
        <v/>
      </c>
      <c r="C88" s="22" t="str">
        <f>IF(T88&gt;(Калькулятор!$B$5+2),"",IF(T88=Калькулятор!$B$5+2,SUM($C$8:C87),IFERROR(B88-B87,"")))</f>
        <v/>
      </c>
      <c r="D88" s="23" t="str">
        <f>IF(T88&gt;(Калькулятор!$B$5+2),"",IF(T88=Калькулятор!$B$5+2,SUM($D$7:D87),Калькулятор!J85))</f>
        <v/>
      </c>
      <c r="E88" s="23" t="str">
        <f>IF(T88&gt;(Калькулятор!$B$5+2),"",IF(T88=Калькулятор!$B$5+2,SUM(E87),Калькулятор!G85))</f>
        <v/>
      </c>
      <c r="F88" s="23" t="str">
        <f>IF(T88&gt;(Калькулятор!$B$5+2),"",IF(T88=Калькулятор!$B$5+2,SUM($F$7:F87),Калькулятор!H85))</f>
        <v/>
      </c>
      <c r="G88" s="24" t="str">
        <f>IF(T88&gt;(Калькулятор!$B$5+2),"",IF(T88=Калькулятор!$B$5+2,0,IF(T88&lt;=Калькулятор!$B$5,0,0)))</f>
        <v/>
      </c>
      <c r="H88" s="23" t="str">
        <f>IF(T88&gt;(Калькулятор!$B$5+2),"",IF(T88=Калькулятор!$B$5+2,SUM($H$7:H87),Калькулятор!F85))</f>
        <v/>
      </c>
      <c r="I88" s="25" t="str">
        <f>IF(T88&gt;(Калькулятор!$B$5+2),"",IF(T88=Калькулятор!$B$5+2,0,IF(T88&lt;=Калькулятор!$B$5,0,0)))</f>
        <v/>
      </c>
      <c r="J88" s="23" t="str">
        <f>IF(T88&gt;(Калькулятор!$B$5+2),"",IF(T88=Калькулятор!$B$5+2,SUM($J$7:J87),IF(T88&lt;=Калькулятор!$B$5,0,0)))</f>
        <v/>
      </c>
      <c r="K88" s="26" t="str">
        <f>IF(T88&gt;(Калькулятор!$B$5+2),"",IF(T88=Калькулятор!$B$5+2,0,IF(T88&lt;=Калькулятор!$B$5,0,0)))</f>
        <v/>
      </c>
      <c r="L88" s="24" t="str">
        <f>IF(T88&gt;(Калькулятор!$B$5+2),"",IF(T88=Калькулятор!$B$5+2,0,IF(T88&lt;=Калькулятор!$B$5,0,0)))</f>
        <v/>
      </c>
      <c r="M88" s="24" t="str">
        <f>IF(T88&gt;(Калькулятор!$B$5+2),"",IF(T88=Калькулятор!$B$5+2,0,IF(T88&lt;=Калькулятор!$B$5,0,0)))</f>
        <v/>
      </c>
      <c r="N88" s="24" t="str">
        <f>IF(T88&gt;(Калькулятор!$B$5+2),"",IF(T88=Калькулятор!$B$5+2,0,IF(T88&lt;=Калькулятор!$B$5,0,0)))</f>
        <v/>
      </c>
      <c r="O88" s="24" t="str">
        <f>IF(T88&gt;(Калькулятор!$B$5+2),"",IF(T88=Калькулятор!$B$5+2,0,IF(T88&lt;=Калькулятор!$B$5,0,0)))</f>
        <v/>
      </c>
      <c r="P88" s="24" t="str">
        <f>IF(T88&gt;(Калькулятор!$B$5+2),"",IF(T88=Калькулятор!$B$5+2,0,IF(T88&lt;=Калькулятор!$B$5,0,0)))</f>
        <v/>
      </c>
      <c r="Q88" s="24" t="str">
        <f>IF(T88&gt;(Калькулятор!$B$5+2),"",IF(T88=Калькулятор!$B$5+2,0,IF(T88&lt;=Калькулятор!$B$5,0,0)))</f>
        <v/>
      </c>
      <c r="R88" s="96" t="str">
        <f>IF(T88&gt;(Калькулятор!$B$5+2),"",IF(T88=Калькулятор!$B$5+2,XIRR($D$7:D87,$B$7:B87,50),"Х"))</f>
        <v/>
      </c>
      <c r="S88" s="23" t="str">
        <f>IF(T88&gt;(Калькулятор!$B$5+2),"",IF(T88=Калькулятор!$B$5+2,F88+E88+J88+H88,"Х"))</f>
        <v/>
      </c>
      <c r="T88" s="18">
        <v>82</v>
      </c>
      <c r="U88" s="19" t="str">
        <f ca="1">Калькулятор!E85</f>
        <v>погашено</v>
      </c>
    </row>
    <row r="89" spans="1:21" ht="15.75" x14ac:dyDescent="0.25">
      <c r="A89" s="20" t="str">
        <f>IF(T89&gt;(Калькулятор!$B$5+2),"",IF(T89=Калькулятор!$B$5+2,"Усього",Калькулятор!C86))</f>
        <v/>
      </c>
      <c r="B89" s="21" t="str">
        <f>IF(T89&gt;(Калькулятор!$B$5+2),"",IF(T89=Калькулятор!$B$5+2,"Х",Калькулятор!D86))</f>
        <v/>
      </c>
      <c r="C89" s="22" t="str">
        <f>IF(T89&gt;(Калькулятор!$B$5+2),"",IF(T89=Калькулятор!$B$5+2,SUM($C$8:C88),IFERROR(B89-B88,"")))</f>
        <v/>
      </c>
      <c r="D89" s="23" t="str">
        <f>IF(T89&gt;(Калькулятор!$B$5+2),"",IF(T89=Калькулятор!$B$5+2,SUM($D$7:D88),Калькулятор!J86))</f>
        <v/>
      </c>
      <c r="E89" s="23" t="str">
        <f>IF(T89&gt;(Калькулятор!$B$5+2),"",IF(T89=Калькулятор!$B$5+2,SUM(E88),Калькулятор!G86))</f>
        <v/>
      </c>
      <c r="F89" s="23" t="str">
        <f>IF(T89&gt;(Калькулятор!$B$5+2),"",IF(T89=Калькулятор!$B$5+2,SUM($F$7:F88),Калькулятор!H86))</f>
        <v/>
      </c>
      <c r="G89" s="24" t="str">
        <f>IF(T89&gt;(Калькулятор!$B$5+2),"",IF(T89=Калькулятор!$B$5+2,0,IF(T89&lt;=Калькулятор!$B$5,0,0)))</f>
        <v/>
      </c>
      <c r="H89" s="23" t="str">
        <f>IF(T89&gt;(Калькулятор!$B$5+2),"",IF(T89=Калькулятор!$B$5+2,SUM($H$7:H88),Калькулятор!F86))</f>
        <v/>
      </c>
      <c r="I89" s="25" t="str">
        <f>IF(T89&gt;(Калькулятор!$B$5+2),"",IF(T89=Калькулятор!$B$5+2,0,IF(T89&lt;=Калькулятор!$B$5,0,0)))</f>
        <v/>
      </c>
      <c r="J89" s="23" t="str">
        <f>IF(T89&gt;(Калькулятор!$B$5+2),"",IF(T89=Калькулятор!$B$5+2,SUM($J$7:J88),IF(T89&lt;=Калькулятор!$B$5,0,0)))</f>
        <v/>
      </c>
      <c r="K89" s="26" t="str">
        <f>IF(T89&gt;(Калькулятор!$B$5+2),"",IF(T89=Калькулятор!$B$5+2,0,IF(T89&lt;=Калькулятор!$B$5,0,0)))</f>
        <v/>
      </c>
      <c r="L89" s="24" t="str">
        <f>IF(T89&gt;(Калькулятор!$B$5+2),"",IF(T89=Калькулятор!$B$5+2,0,IF(T89&lt;=Калькулятор!$B$5,0,0)))</f>
        <v/>
      </c>
      <c r="M89" s="24" t="str">
        <f>IF(T89&gt;(Калькулятор!$B$5+2),"",IF(T89=Калькулятор!$B$5+2,0,IF(T89&lt;=Калькулятор!$B$5,0,0)))</f>
        <v/>
      </c>
      <c r="N89" s="24" t="str">
        <f>IF(T89&gt;(Калькулятор!$B$5+2),"",IF(T89=Калькулятор!$B$5+2,0,IF(T89&lt;=Калькулятор!$B$5,0,0)))</f>
        <v/>
      </c>
      <c r="O89" s="24" t="str">
        <f>IF(T89&gt;(Калькулятор!$B$5+2),"",IF(T89=Калькулятор!$B$5+2,0,IF(T89&lt;=Калькулятор!$B$5,0,0)))</f>
        <v/>
      </c>
      <c r="P89" s="24" t="str">
        <f>IF(T89&gt;(Калькулятор!$B$5+2),"",IF(T89=Калькулятор!$B$5+2,0,IF(T89&lt;=Калькулятор!$B$5,0,0)))</f>
        <v/>
      </c>
      <c r="Q89" s="24" t="str">
        <f>IF(T89&gt;(Калькулятор!$B$5+2),"",IF(T89=Калькулятор!$B$5+2,0,IF(T89&lt;=Калькулятор!$B$5,0,0)))</f>
        <v/>
      </c>
      <c r="R89" s="96" t="str">
        <f>IF(T89&gt;(Калькулятор!$B$5+2),"",IF(T89=Калькулятор!$B$5+2,XIRR($D$7:D88,$B$7:B88,50),"Х"))</f>
        <v/>
      </c>
      <c r="S89" s="23" t="str">
        <f>IF(T89&gt;(Калькулятор!$B$5+2),"",IF(T89=Калькулятор!$B$5+2,F89+E89+J89+H89,"Х"))</f>
        <v/>
      </c>
      <c r="T89" s="18">
        <v>83</v>
      </c>
      <c r="U89" s="19" t="str">
        <f ca="1">Калькулятор!E86</f>
        <v>погашено</v>
      </c>
    </row>
    <row r="90" spans="1:21" ht="15.75" x14ac:dyDescent="0.25">
      <c r="A90" s="20" t="str">
        <f>IF(T90&gt;(Калькулятор!$B$5+2),"",IF(T90=Калькулятор!$B$5+2,"Усього",Калькулятор!C87))</f>
        <v/>
      </c>
      <c r="B90" s="21" t="str">
        <f>IF(T90&gt;(Калькулятор!$B$5+2),"",IF(T90=Калькулятор!$B$5+2,"Х",Калькулятор!D87))</f>
        <v/>
      </c>
      <c r="C90" s="22" t="str">
        <f>IF(T90&gt;(Калькулятор!$B$5+2),"",IF(T90=Калькулятор!$B$5+2,SUM($C$8:C89),IFERROR(B90-B89,"")))</f>
        <v/>
      </c>
      <c r="D90" s="23" t="str">
        <f>IF(T90&gt;(Калькулятор!$B$5+2),"",IF(T90=Калькулятор!$B$5+2,SUM($D$7:D89),Калькулятор!J87))</f>
        <v/>
      </c>
      <c r="E90" s="23" t="str">
        <f>IF(T90&gt;(Калькулятор!$B$5+2),"",IF(T90=Калькулятор!$B$5+2,SUM(E89),Калькулятор!G87))</f>
        <v/>
      </c>
      <c r="F90" s="23" t="str">
        <f>IF(T90&gt;(Калькулятор!$B$5+2),"",IF(T90=Калькулятор!$B$5+2,SUM($F$7:F89),Калькулятор!H87))</f>
        <v/>
      </c>
      <c r="G90" s="24" t="str">
        <f>IF(T90&gt;(Калькулятор!$B$5+2),"",IF(T90=Калькулятор!$B$5+2,0,IF(T90&lt;=Калькулятор!$B$5,0,0)))</f>
        <v/>
      </c>
      <c r="H90" s="23" t="str">
        <f>IF(T90&gt;(Калькулятор!$B$5+2),"",IF(T90=Калькулятор!$B$5+2,SUM($H$7:H89),Калькулятор!F87))</f>
        <v/>
      </c>
      <c r="I90" s="25" t="str">
        <f>IF(T90&gt;(Калькулятор!$B$5+2),"",IF(T90=Калькулятор!$B$5+2,0,IF(T90&lt;=Калькулятор!$B$5,0,0)))</f>
        <v/>
      </c>
      <c r="J90" s="23" t="str">
        <f>IF(T90&gt;(Калькулятор!$B$5+2),"",IF(T90=Калькулятор!$B$5+2,SUM($J$7:J89),IF(T90&lt;=Калькулятор!$B$5,0,0)))</f>
        <v/>
      </c>
      <c r="K90" s="26" t="str">
        <f>IF(T90&gt;(Калькулятор!$B$5+2),"",IF(T90=Калькулятор!$B$5+2,0,IF(T90&lt;=Калькулятор!$B$5,0,0)))</f>
        <v/>
      </c>
      <c r="L90" s="24" t="str">
        <f>IF(T90&gt;(Калькулятор!$B$5+2),"",IF(T90=Калькулятор!$B$5+2,0,IF(T90&lt;=Калькулятор!$B$5,0,0)))</f>
        <v/>
      </c>
      <c r="M90" s="24" t="str">
        <f>IF(T90&gt;(Калькулятор!$B$5+2),"",IF(T90=Калькулятор!$B$5+2,0,IF(T90&lt;=Калькулятор!$B$5,0,0)))</f>
        <v/>
      </c>
      <c r="N90" s="24" t="str">
        <f>IF(T90&gt;(Калькулятор!$B$5+2),"",IF(T90=Калькулятор!$B$5+2,0,IF(T90&lt;=Калькулятор!$B$5,0,0)))</f>
        <v/>
      </c>
      <c r="O90" s="24" t="str">
        <f>IF(T90&gt;(Калькулятор!$B$5+2),"",IF(T90=Калькулятор!$B$5+2,0,IF(T90&lt;=Калькулятор!$B$5,0,0)))</f>
        <v/>
      </c>
      <c r="P90" s="24" t="str">
        <f>IF(T90&gt;(Калькулятор!$B$5+2),"",IF(T90=Калькулятор!$B$5+2,0,IF(T90&lt;=Калькулятор!$B$5,0,0)))</f>
        <v/>
      </c>
      <c r="Q90" s="24" t="str">
        <f>IF(T90&gt;(Калькулятор!$B$5+2),"",IF(T90=Калькулятор!$B$5+2,0,IF(T90&lt;=Калькулятор!$B$5,0,0)))</f>
        <v/>
      </c>
      <c r="R90" s="96" t="str">
        <f>IF(T90&gt;(Калькулятор!$B$5+2),"",IF(T90=Калькулятор!$B$5+2,XIRR($D$7:D89,$B$7:B89,50),"Х"))</f>
        <v/>
      </c>
      <c r="S90" s="23" t="str">
        <f>IF(T90&gt;(Калькулятор!$B$5+2),"",IF(T90=Калькулятор!$B$5+2,F90+E90+J90+H90,"Х"))</f>
        <v/>
      </c>
      <c r="T90" s="18">
        <v>84</v>
      </c>
      <c r="U90" s="19" t="str">
        <f ca="1">Калькулятор!E87</f>
        <v>погашено</v>
      </c>
    </row>
    <row r="91" spans="1:21" ht="15.75" x14ac:dyDescent="0.25">
      <c r="A91" s="20" t="str">
        <f>IF(T91&gt;(Калькулятор!$B$5+2),"",IF(T91=Калькулятор!$B$5+2,"Усього",Калькулятор!C88))</f>
        <v/>
      </c>
      <c r="B91" s="21" t="str">
        <f>IF(T91&gt;(Калькулятор!$B$5+2),"",IF(T91=Калькулятор!$B$5+2,"Х",Калькулятор!D88))</f>
        <v/>
      </c>
      <c r="C91" s="22" t="str">
        <f>IF(T91&gt;(Калькулятор!$B$5+2),"",IF(T91=Калькулятор!$B$5+2,SUM($C$8:C90),IFERROR(B91-B90,"")))</f>
        <v/>
      </c>
      <c r="D91" s="23" t="str">
        <f>IF(T91&gt;(Калькулятор!$B$5+2),"",IF(T91=Калькулятор!$B$5+2,SUM($D$7:D90),Калькулятор!J88))</f>
        <v/>
      </c>
      <c r="E91" s="23" t="str">
        <f>IF(T91&gt;(Калькулятор!$B$5+2),"",IF(T91=Калькулятор!$B$5+2,SUM(E90),Калькулятор!G88))</f>
        <v/>
      </c>
      <c r="F91" s="23" t="str">
        <f>IF(T91&gt;(Калькулятор!$B$5+2),"",IF(T91=Калькулятор!$B$5+2,SUM($F$7:F90),Калькулятор!H88))</f>
        <v/>
      </c>
      <c r="G91" s="24" t="str">
        <f>IF(T91&gt;(Калькулятор!$B$5+2),"",IF(T91=Калькулятор!$B$5+2,0,IF(T91&lt;=Калькулятор!$B$5,0,0)))</f>
        <v/>
      </c>
      <c r="H91" s="23" t="str">
        <f>IF(T91&gt;(Калькулятор!$B$5+2),"",IF(T91=Калькулятор!$B$5+2,SUM($H$7:H90),Калькулятор!F88))</f>
        <v/>
      </c>
      <c r="I91" s="25" t="str">
        <f>IF(T91&gt;(Калькулятор!$B$5+2),"",IF(T91=Калькулятор!$B$5+2,0,IF(T91&lt;=Калькулятор!$B$5,0,0)))</f>
        <v/>
      </c>
      <c r="J91" s="23" t="str">
        <f>IF(T91&gt;(Калькулятор!$B$5+2),"",IF(T91=Калькулятор!$B$5+2,SUM($J$7:J90),IF(T91&lt;=Калькулятор!$B$5,0,0)))</f>
        <v/>
      </c>
      <c r="K91" s="26" t="str">
        <f>IF(T91&gt;(Калькулятор!$B$5+2),"",IF(T91=Калькулятор!$B$5+2,0,IF(T91&lt;=Калькулятор!$B$5,0,0)))</f>
        <v/>
      </c>
      <c r="L91" s="24" t="str">
        <f>IF(T91&gt;(Калькулятор!$B$5+2),"",IF(T91=Калькулятор!$B$5+2,0,IF(T91&lt;=Калькулятор!$B$5,0,0)))</f>
        <v/>
      </c>
      <c r="M91" s="24" t="str">
        <f>IF(T91&gt;(Калькулятор!$B$5+2),"",IF(T91=Калькулятор!$B$5+2,0,IF(T91&lt;=Калькулятор!$B$5,0,0)))</f>
        <v/>
      </c>
      <c r="N91" s="24" t="str">
        <f>IF(T91&gt;(Калькулятор!$B$5+2),"",IF(T91=Калькулятор!$B$5+2,0,IF(T91&lt;=Калькулятор!$B$5,0,0)))</f>
        <v/>
      </c>
      <c r="O91" s="24" t="str">
        <f>IF(T91&gt;(Калькулятор!$B$5+2),"",IF(T91=Калькулятор!$B$5+2,0,IF(T91&lt;=Калькулятор!$B$5,0,0)))</f>
        <v/>
      </c>
      <c r="P91" s="24" t="str">
        <f>IF(T91&gt;(Калькулятор!$B$5+2),"",IF(T91=Калькулятор!$B$5+2,0,IF(T91&lt;=Калькулятор!$B$5,0,0)))</f>
        <v/>
      </c>
      <c r="Q91" s="24" t="str">
        <f>IF(T91&gt;(Калькулятор!$B$5+2),"",IF(T91=Калькулятор!$B$5+2,0,IF(T91&lt;=Калькулятор!$B$5,0,0)))</f>
        <v/>
      </c>
      <c r="R91" s="96" t="str">
        <f>IF(T91&gt;(Калькулятор!$B$5+2),"",IF(T91=Калькулятор!$B$5+2,XIRR($D$7:D90,$B$7:B90,50),"Х"))</f>
        <v/>
      </c>
      <c r="S91" s="23" t="str">
        <f>IF(T91&gt;(Калькулятор!$B$5+2),"",IF(T91=Калькулятор!$B$5+2,F91+E91+J91+H91,"Х"))</f>
        <v/>
      </c>
      <c r="T91" s="18">
        <v>85</v>
      </c>
      <c r="U91" s="19" t="str">
        <f ca="1">Калькулятор!E88</f>
        <v>погашено</v>
      </c>
    </row>
    <row r="92" spans="1:21" ht="15.75" x14ac:dyDescent="0.25">
      <c r="A92" s="20" t="str">
        <f>IF(T92&gt;(Калькулятор!$B$5+2),"",IF(T92=Калькулятор!$B$5+2,"Усього",Калькулятор!C89))</f>
        <v/>
      </c>
      <c r="B92" s="21" t="str">
        <f>IF(T92&gt;(Калькулятор!$B$5+2),"",IF(T92=Калькулятор!$B$5+2,"Х",Калькулятор!D89))</f>
        <v/>
      </c>
      <c r="C92" s="22" t="str">
        <f>IF(T92&gt;(Калькулятор!$B$5+2),"",IF(T92=Калькулятор!$B$5+2,SUM($C$8:C91),IFERROR(B92-B91,"")))</f>
        <v/>
      </c>
      <c r="D92" s="23" t="str">
        <f>IF(T92&gt;(Калькулятор!$B$5+2),"",IF(T92=Калькулятор!$B$5+2,SUM($D$7:D91),Калькулятор!J89))</f>
        <v/>
      </c>
      <c r="E92" s="23" t="str">
        <f>IF(T92&gt;(Калькулятор!$B$5+2),"",IF(T92=Калькулятор!$B$5+2,SUM(E91),Калькулятор!G89))</f>
        <v/>
      </c>
      <c r="F92" s="23" t="str">
        <f>IF(T92&gt;(Калькулятор!$B$5+2),"",IF(T92=Калькулятор!$B$5+2,SUM($F$7:F91),Калькулятор!H89))</f>
        <v/>
      </c>
      <c r="G92" s="24" t="str">
        <f>IF(T92&gt;(Калькулятор!$B$5+2),"",IF(T92=Калькулятор!$B$5+2,0,IF(T92&lt;=Калькулятор!$B$5,0,0)))</f>
        <v/>
      </c>
      <c r="H92" s="23" t="str">
        <f>IF(T92&gt;(Калькулятор!$B$5+2),"",IF(T92=Калькулятор!$B$5+2,SUM($H$7:H91),Калькулятор!F89))</f>
        <v/>
      </c>
      <c r="I92" s="25" t="str">
        <f>IF(T92&gt;(Калькулятор!$B$5+2),"",IF(T92=Калькулятор!$B$5+2,0,IF(T92&lt;=Калькулятор!$B$5,0,0)))</f>
        <v/>
      </c>
      <c r="J92" s="23" t="str">
        <f>IF(T92&gt;(Калькулятор!$B$5+2),"",IF(T92=Калькулятор!$B$5+2,SUM($J$7:J91),IF(T92&lt;=Калькулятор!$B$5,0,0)))</f>
        <v/>
      </c>
      <c r="K92" s="26" t="str">
        <f>IF(T92&gt;(Калькулятор!$B$5+2),"",IF(T92=Калькулятор!$B$5+2,0,IF(T92&lt;=Калькулятор!$B$5,0,0)))</f>
        <v/>
      </c>
      <c r="L92" s="24" t="str">
        <f>IF(T92&gt;(Калькулятор!$B$5+2),"",IF(T92=Калькулятор!$B$5+2,0,IF(T92&lt;=Калькулятор!$B$5,0,0)))</f>
        <v/>
      </c>
      <c r="M92" s="24" t="str">
        <f>IF(T92&gt;(Калькулятор!$B$5+2),"",IF(T92=Калькулятор!$B$5+2,0,IF(T92&lt;=Калькулятор!$B$5,0,0)))</f>
        <v/>
      </c>
      <c r="N92" s="24" t="str">
        <f>IF(T92&gt;(Калькулятор!$B$5+2),"",IF(T92=Калькулятор!$B$5+2,0,IF(T92&lt;=Калькулятор!$B$5,0,0)))</f>
        <v/>
      </c>
      <c r="O92" s="24" t="str">
        <f>IF(T92&gt;(Калькулятор!$B$5+2),"",IF(T92=Калькулятор!$B$5+2,0,IF(T92&lt;=Калькулятор!$B$5,0,0)))</f>
        <v/>
      </c>
      <c r="P92" s="24" t="str">
        <f>IF(T92&gt;(Калькулятор!$B$5+2),"",IF(T92=Калькулятор!$B$5+2,0,IF(T92&lt;=Калькулятор!$B$5,0,0)))</f>
        <v/>
      </c>
      <c r="Q92" s="24" t="str">
        <f>IF(T92&gt;(Калькулятор!$B$5+2),"",IF(T92=Калькулятор!$B$5+2,0,IF(T92&lt;=Калькулятор!$B$5,0,0)))</f>
        <v/>
      </c>
      <c r="R92" s="96" t="str">
        <f>IF(T92&gt;(Калькулятор!$B$5+2),"",IF(T92=Калькулятор!$B$5+2,XIRR($D$7:D91,$B$7:B91,50),"Х"))</f>
        <v/>
      </c>
      <c r="S92" s="23" t="str">
        <f>IF(T92&gt;(Калькулятор!$B$5+2),"",IF(T92=Калькулятор!$B$5+2,F92+E92+J92+H92,"Х"))</f>
        <v/>
      </c>
      <c r="T92" s="18">
        <v>86</v>
      </c>
      <c r="U92" s="19" t="str">
        <f ca="1">Калькулятор!E89</f>
        <v>погашено</v>
      </c>
    </row>
    <row r="93" spans="1:21" ht="15.75" x14ac:dyDescent="0.25">
      <c r="A93" s="20" t="str">
        <f>IF(T93&gt;(Калькулятор!$B$5+2),"",IF(T93=Калькулятор!$B$5+2,"Усього",Калькулятор!C90))</f>
        <v/>
      </c>
      <c r="B93" s="21" t="str">
        <f>IF(T93&gt;(Калькулятор!$B$5+2),"",IF(T93=Калькулятор!$B$5+2,"Х",Калькулятор!D90))</f>
        <v/>
      </c>
      <c r="C93" s="22" t="str">
        <f>IF(T93&gt;(Калькулятор!$B$5+2),"",IF(T93=Калькулятор!$B$5+2,SUM($C$8:C92),IFERROR(B93-B92,"")))</f>
        <v/>
      </c>
      <c r="D93" s="23" t="str">
        <f>IF(T93&gt;(Калькулятор!$B$5+2),"",IF(T93=Калькулятор!$B$5+2,SUM($D$7:D92),Калькулятор!J90))</f>
        <v/>
      </c>
      <c r="E93" s="23" t="str">
        <f>IF(T93&gt;(Калькулятор!$B$5+2),"",IF(T93=Калькулятор!$B$5+2,SUM(E92),Калькулятор!G90))</f>
        <v/>
      </c>
      <c r="F93" s="23" t="str">
        <f>IF(T93&gt;(Калькулятор!$B$5+2),"",IF(T93=Калькулятор!$B$5+2,SUM($F$7:F92),Калькулятор!H90))</f>
        <v/>
      </c>
      <c r="G93" s="24" t="str">
        <f>IF(T93&gt;(Калькулятор!$B$5+2),"",IF(T93=Калькулятор!$B$5+2,0,IF(T93&lt;=Калькулятор!$B$5,0,0)))</f>
        <v/>
      </c>
      <c r="H93" s="23" t="str">
        <f>IF(T93&gt;(Калькулятор!$B$5+2),"",IF(T93=Калькулятор!$B$5+2,SUM($H$7:H92),Калькулятор!F90))</f>
        <v/>
      </c>
      <c r="I93" s="25" t="str">
        <f>IF(T93&gt;(Калькулятор!$B$5+2),"",IF(T93=Калькулятор!$B$5+2,0,IF(T93&lt;=Калькулятор!$B$5,0,0)))</f>
        <v/>
      </c>
      <c r="J93" s="23" t="str">
        <f>IF(T93&gt;(Калькулятор!$B$5+2),"",IF(T93=Калькулятор!$B$5+2,SUM($J$7:J92),IF(T93&lt;=Калькулятор!$B$5,0,0)))</f>
        <v/>
      </c>
      <c r="K93" s="26" t="str">
        <f>IF(T93&gt;(Калькулятор!$B$5+2),"",IF(T93=Калькулятор!$B$5+2,0,IF(T93&lt;=Калькулятор!$B$5,0,0)))</f>
        <v/>
      </c>
      <c r="L93" s="24" t="str">
        <f>IF(T93&gt;(Калькулятор!$B$5+2),"",IF(T93=Калькулятор!$B$5+2,0,IF(T93&lt;=Калькулятор!$B$5,0,0)))</f>
        <v/>
      </c>
      <c r="M93" s="24" t="str">
        <f>IF(T93&gt;(Калькулятор!$B$5+2),"",IF(T93=Калькулятор!$B$5+2,0,IF(T93&lt;=Калькулятор!$B$5,0,0)))</f>
        <v/>
      </c>
      <c r="N93" s="24" t="str">
        <f>IF(T93&gt;(Калькулятор!$B$5+2),"",IF(T93=Калькулятор!$B$5+2,0,IF(T93&lt;=Калькулятор!$B$5,0,0)))</f>
        <v/>
      </c>
      <c r="O93" s="24" t="str">
        <f>IF(T93&gt;(Калькулятор!$B$5+2),"",IF(T93=Калькулятор!$B$5+2,0,IF(T93&lt;=Калькулятор!$B$5,0,0)))</f>
        <v/>
      </c>
      <c r="P93" s="24" t="str">
        <f>IF(T93&gt;(Калькулятор!$B$5+2),"",IF(T93=Калькулятор!$B$5+2,0,IF(T93&lt;=Калькулятор!$B$5,0,0)))</f>
        <v/>
      </c>
      <c r="Q93" s="24" t="str">
        <f>IF(T93&gt;(Калькулятор!$B$5+2),"",IF(T93=Калькулятор!$B$5+2,0,IF(T93&lt;=Калькулятор!$B$5,0,0)))</f>
        <v/>
      </c>
      <c r="R93" s="96" t="str">
        <f>IF(T93&gt;(Калькулятор!$B$5+2),"",IF(T93=Калькулятор!$B$5+2,XIRR($D$7:D92,$B$7:B92,50),"Х"))</f>
        <v/>
      </c>
      <c r="S93" s="23" t="str">
        <f>IF(T93&gt;(Калькулятор!$B$5+2),"",IF(T93=Калькулятор!$B$5+2,F93+E93+J93+H93,"Х"))</f>
        <v/>
      </c>
      <c r="T93" s="18">
        <v>87</v>
      </c>
      <c r="U93" s="19" t="str">
        <f ca="1">Калькулятор!E90</f>
        <v>погашено</v>
      </c>
    </row>
    <row r="94" spans="1:21" ht="15.75" x14ac:dyDescent="0.25">
      <c r="A94" s="20" t="str">
        <f>IF(T94&gt;(Калькулятор!$B$5+2),"",IF(T94=Калькулятор!$B$5+2,"Усього",Калькулятор!C91))</f>
        <v/>
      </c>
      <c r="B94" s="21" t="str">
        <f>IF(T94&gt;(Калькулятор!$B$5+2),"",IF(T94=Калькулятор!$B$5+2,"Х",Калькулятор!D91))</f>
        <v/>
      </c>
      <c r="C94" s="22" t="str">
        <f>IF(T94&gt;(Калькулятор!$B$5+2),"",IF(T94=Калькулятор!$B$5+2,SUM($C$8:C93),IFERROR(B94-B93,"")))</f>
        <v/>
      </c>
      <c r="D94" s="23" t="str">
        <f>IF(T94&gt;(Калькулятор!$B$5+2),"",IF(T94=Калькулятор!$B$5+2,SUM($D$7:D93),Калькулятор!J91))</f>
        <v/>
      </c>
      <c r="E94" s="23" t="str">
        <f>IF(T94&gt;(Калькулятор!$B$5+2),"",IF(T94=Калькулятор!$B$5+2,SUM(E93),Калькулятор!G91))</f>
        <v/>
      </c>
      <c r="F94" s="23" t="str">
        <f>IF(T94&gt;(Калькулятор!$B$5+2),"",IF(T94=Калькулятор!$B$5+2,SUM($F$7:F93),Калькулятор!H91))</f>
        <v/>
      </c>
      <c r="G94" s="24" t="str">
        <f>IF(T94&gt;(Калькулятор!$B$5+2),"",IF(T94=Калькулятор!$B$5+2,0,IF(T94&lt;=Калькулятор!$B$5,0,0)))</f>
        <v/>
      </c>
      <c r="H94" s="23" t="str">
        <f>IF(T94&gt;(Калькулятор!$B$5+2),"",IF(T94=Калькулятор!$B$5+2,SUM($H$7:H93),Калькулятор!F91))</f>
        <v/>
      </c>
      <c r="I94" s="25" t="str">
        <f>IF(T94&gt;(Калькулятор!$B$5+2),"",IF(T94=Калькулятор!$B$5+2,0,IF(T94&lt;=Калькулятор!$B$5,0,0)))</f>
        <v/>
      </c>
      <c r="J94" s="23" t="str">
        <f>IF(T94&gt;(Калькулятор!$B$5+2),"",IF(T94=Калькулятор!$B$5+2,SUM($J$7:J93),IF(T94&lt;=Калькулятор!$B$5,0,0)))</f>
        <v/>
      </c>
      <c r="K94" s="26" t="str">
        <f>IF(T94&gt;(Калькулятор!$B$5+2),"",IF(T94=Калькулятор!$B$5+2,0,IF(T94&lt;=Калькулятор!$B$5,0,0)))</f>
        <v/>
      </c>
      <c r="L94" s="24" t="str">
        <f>IF(T94&gt;(Калькулятор!$B$5+2),"",IF(T94=Калькулятор!$B$5+2,0,IF(T94&lt;=Калькулятор!$B$5,0,0)))</f>
        <v/>
      </c>
      <c r="M94" s="24" t="str">
        <f>IF(T94&gt;(Калькулятор!$B$5+2),"",IF(T94=Калькулятор!$B$5+2,0,IF(T94&lt;=Калькулятор!$B$5,0,0)))</f>
        <v/>
      </c>
      <c r="N94" s="24" t="str">
        <f>IF(T94&gt;(Калькулятор!$B$5+2),"",IF(T94=Калькулятор!$B$5+2,0,IF(T94&lt;=Калькулятор!$B$5,0,0)))</f>
        <v/>
      </c>
      <c r="O94" s="24" t="str">
        <f>IF(T94&gt;(Калькулятор!$B$5+2),"",IF(T94=Калькулятор!$B$5+2,0,IF(T94&lt;=Калькулятор!$B$5,0,0)))</f>
        <v/>
      </c>
      <c r="P94" s="24" t="str">
        <f>IF(T94&gt;(Калькулятор!$B$5+2),"",IF(T94=Калькулятор!$B$5+2,0,IF(T94&lt;=Калькулятор!$B$5,0,0)))</f>
        <v/>
      </c>
      <c r="Q94" s="24" t="str">
        <f>IF(T94&gt;(Калькулятор!$B$5+2),"",IF(T94=Калькулятор!$B$5+2,0,IF(T94&lt;=Калькулятор!$B$5,0,0)))</f>
        <v/>
      </c>
      <c r="R94" s="96" t="str">
        <f>IF(T94&gt;(Калькулятор!$B$5+2),"",IF(T94=Калькулятор!$B$5+2,XIRR($D$7:D93,$B$7:B93,50),"Х"))</f>
        <v/>
      </c>
      <c r="S94" s="23" t="str">
        <f>IF(T94&gt;(Калькулятор!$B$5+2),"",IF(T94=Калькулятор!$B$5+2,F94+E94+J94+H94,"Х"))</f>
        <v/>
      </c>
      <c r="T94" s="18">
        <v>88</v>
      </c>
      <c r="U94" s="19" t="str">
        <f ca="1">Калькулятор!E91</f>
        <v>погашено</v>
      </c>
    </row>
    <row r="95" spans="1:21" ht="15.75" x14ac:dyDescent="0.25">
      <c r="A95" s="20" t="str">
        <f>IF(T95&gt;(Калькулятор!$B$5+2),"",IF(T95=Калькулятор!$B$5+2,"Усього",Калькулятор!C92))</f>
        <v/>
      </c>
      <c r="B95" s="21" t="str">
        <f>IF(T95&gt;(Калькулятор!$B$5+2),"",IF(T95=Калькулятор!$B$5+2,"Х",Калькулятор!D92))</f>
        <v/>
      </c>
      <c r="C95" s="22" t="str">
        <f>IF(T95&gt;(Калькулятор!$B$5+2),"",IF(T95=Калькулятор!$B$5+2,SUM($C$8:C94),IFERROR(B95-B94,"")))</f>
        <v/>
      </c>
      <c r="D95" s="23" t="str">
        <f>IF(T95&gt;(Калькулятор!$B$5+2),"",IF(T95=Калькулятор!$B$5+2,SUM($D$7:D94),Калькулятор!J92))</f>
        <v/>
      </c>
      <c r="E95" s="23" t="str">
        <f>IF(T95&gt;(Калькулятор!$B$5+2),"",IF(T95=Калькулятор!$B$5+2,SUM(E94),Калькулятор!G92))</f>
        <v/>
      </c>
      <c r="F95" s="23" t="str">
        <f>IF(T95&gt;(Калькулятор!$B$5+2),"",IF(T95=Калькулятор!$B$5+2,SUM($F$7:F94),Калькулятор!H92))</f>
        <v/>
      </c>
      <c r="G95" s="24" t="str">
        <f>IF(T95&gt;(Калькулятор!$B$5+2),"",IF(T95=Калькулятор!$B$5+2,0,IF(T95&lt;=Калькулятор!$B$5,0,0)))</f>
        <v/>
      </c>
      <c r="H95" s="23" t="str">
        <f>IF(T95&gt;(Калькулятор!$B$5+2),"",IF(T95=Калькулятор!$B$5+2,SUM($H$7:H94),Калькулятор!F92))</f>
        <v/>
      </c>
      <c r="I95" s="25" t="str">
        <f>IF(T95&gt;(Калькулятор!$B$5+2),"",IF(T95=Калькулятор!$B$5+2,0,IF(T95&lt;=Калькулятор!$B$5,0,0)))</f>
        <v/>
      </c>
      <c r="J95" s="23" t="str">
        <f>IF(T95&gt;(Калькулятор!$B$5+2),"",IF(T95=Калькулятор!$B$5+2,SUM($J$7:J94),IF(T95&lt;=Калькулятор!$B$5,0,0)))</f>
        <v/>
      </c>
      <c r="K95" s="26" t="str">
        <f>IF(T95&gt;(Калькулятор!$B$5+2),"",IF(T95=Калькулятор!$B$5+2,0,IF(T95&lt;=Калькулятор!$B$5,0,0)))</f>
        <v/>
      </c>
      <c r="L95" s="24" t="str">
        <f>IF(T95&gt;(Калькулятор!$B$5+2),"",IF(T95=Калькулятор!$B$5+2,0,IF(T95&lt;=Калькулятор!$B$5,0,0)))</f>
        <v/>
      </c>
      <c r="M95" s="24" t="str">
        <f>IF(T95&gt;(Калькулятор!$B$5+2),"",IF(T95=Калькулятор!$B$5+2,0,IF(T95&lt;=Калькулятор!$B$5,0,0)))</f>
        <v/>
      </c>
      <c r="N95" s="24" t="str">
        <f>IF(T95&gt;(Калькулятор!$B$5+2),"",IF(T95=Калькулятор!$B$5+2,0,IF(T95&lt;=Калькулятор!$B$5,0,0)))</f>
        <v/>
      </c>
      <c r="O95" s="24" t="str">
        <f>IF(T95&gt;(Калькулятор!$B$5+2),"",IF(T95=Калькулятор!$B$5+2,0,IF(T95&lt;=Калькулятор!$B$5,0,0)))</f>
        <v/>
      </c>
      <c r="P95" s="24" t="str">
        <f>IF(T95&gt;(Калькулятор!$B$5+2),"",IF(T95=Калькулятор!$B$5+2,0,IF(T95&lt;=Калькулятор!$B$5,0,0)))</f>
        <v/>
      </c>
      <c r="Q95" s="24" t="str">
        <f>IF(T95&gt;(Калькулятор!$B$5+2),"",IF(T95=Калькулятор!$B$5+2,0,IF(T95&lt;=Калькулятор!$B$5,0,0)))</f>
        <v/>
      </c>
      <c r="R95" s="96" t="str">
        <f>IF(T95&gt;(Калькулятор!$B$5+2),"",IF(T95=Калькулятор!$B$5+2,XIRR($D$7:D94,$B$7:B94,50),"Х"))</f>
        <v/>
      </c>
      <c r="S95" s="23" t="str">
        <f>IF(T95&gt;(Калькулятор!$B$5+2),"",IF(T95=Калькулятор!$B$5+2,F95+E95+J95+H95,"Х"))</f>
        <v/>
      </c>
      <c r="T95" s="18">
        <v>89</v>
      </c>
      <c r="U95" s="19" t="str">
        <f ca="1">Калькулятор!E92</f>
        <v>погашено</v>
      </c>
    </row>
    <row r="96" spans="1:21" ht="15.75" x14ac:dyDescent="0.25">
      <c r="A96" s="20" t="str">
        <f>IF(T96&gt;(Калькулятор!$B$5+2),"",IF(T96=Калькулятор!$B$5+2,"Усього",Калькулятор!C93))</f>
        <v/>
      </c>
      <c r="B96" s="21" t="str">
        <f>IF(T96&gt;(Калькулятор!$B$5+2),"",IF(T96=Калькулятор!$B$5+2,"Х",Калькулятор!D93))</f>
        <v/>
      </c>
      <c r="C96" s="22" t="str">
        <f>IF(T96&gt;(Калькулятор!$B$5+2),"",IF(T96=Калькулятор!$B$5+2,SUM($C$8:C95),IFERROR(B96-B95,"")))</f>
        <v/>
      </c>
      <c r="D96" s="23" t="str">
        <f>IF(T96&gt;(Калькулятор!$B$5+2),"",IF(T96=Калькулятор!$B$5+2,SUM($D$7:D95),Калькулятор!J93))</f>
        <v/>
      </c>
      <c r="E96" s="23" t="str">
        <f>IF(T96&gt;(Калькулятор!$B$5+2),"",IF(T96=Калькулятор!$B$5+2,SUM(E95),Калькулятор!G93))</f>
        <v/>
      </c>
      <c r="F96" s="23" t="str">
        <f>IF(T96&gt;(Калькулятор!$B$5+2),"",IF(T96=Калькулятор!$B$5+2,SUM($F$7:F95),Калькулятор!H93))</f>
        <v/>
      </c>
      <c r="G96" s="24" t="str">
        <f>IF(T96&gt;(Калькулятор!$B$5+2),"",IF(T96=Калькулятор!$B$5+2,0,IF(T96&lt;=Калькулятор!$B$5,0,0)))</f>
        <v/>
      </c>
      <c r="H96" s="23" t="str">
        <f>IF(T96&gt;(Калькулятор!$B$5+2),"",IF(T96=Калькулятор!$B$5+2,SUM($H$7:H95),Калькулятор!F93))</f>
        <v/>
      </c>
      <c r="I96" s="25" t="str">
        <f>IF(T96&gt;(Калькулятор!$B$5+2),"",IF(T96=Калькулятор!$B$5+2,0,IF(T96&lt;=Калькулятор!$B$5,0,0)))</f>
        <v/>
      </c>
      <c r="J96" s="23" t="str">
        <f>IF(T96&gt;(Калькулятор!$B$5+2),"",IF(T96=Калькулятор!$B$5+2,SUM($J$7:J95),IF(T96&lt;=Калькулятор!$B$5,0,0)))</f>
        <v/>
      </c>
      <c r="K96" s="26" t="str">
        <f>IF(T96&gt;(Калькулятор!$B$5+2),"",IF(T96=Калькулятор!$B$5+2,0,IF(T96&lt;=Калькулятор!$B$5,0,0)))</f>
        <v/>
      </c>
      <c r="L96" s="24" t="str">
        <f>IF(T96&gt;(Калькулятор!$B$5+2),"",IF(T96=Калькулятор!$B$5+2,0,IF(T96&lt;=Калькулятор!$B$5,0,0)))</f>
        <v/>
      </c>
      <c r="M96" s="24" t="str">
        <f>IF(T96&gt;(Калькулятор!$B$5+2),"",IF(T96=Калькулятор!$B$5+2,0,IF(T96&lt;=Калькулятор!$B$5,0,0)))</f>
        <v/>
      </c>
      <c r="N96" s="24" t="str">
        <f>IF(T96&gt;(Калькулятор!$B$5+2),"",IF(T96=Калькулятор!$B$5+2,0,IF(T96&lt;=Калькулятор!$B$5,0,0)))</f>
        <v/>
      </c>
      <c r="O96" s="24" t="str">
        <f>IF(T96&gt;(Калькулятор!$B$5+2),"",IF(T96=Калькулятор!$B$5+2,0,IF(T96&lt;=Калькулятор!$B$5,0,0)))</f>
        <v/>
      </c>
      <c r="P96" s="24" t="str">
        <f>IF(T96&gt;(Калькулятор!$B$5+2),"",IF(T96=Калькулятор!$B$5+2,0,IF(T96&lt;=Калькулятор!$B$5,0,0)))</f>
        <v/>
      </c>
      <c r="Q96" s="24" t="str">
        <f>IF(T96&gt;(Калькулятор!$B$5+2),"",IF(T96=Калькулятор!$B$5+2,0,IF(T96&lt;=Калькулятор!$B$5,0,0)))</f>
        <v/>
      </c>
      <c r="R96" s="96" t="str">
        <f>IF(T96&gt;(Калькулятор!$B$5+2),"",IF(T96=Калькулятор!$B$5+2,XIRR($D$7:D95,$B$7:B95,50),"Х"))</f>
        <v/>
      </c>
      <c r="S96" s="23" t="str">
        <f>IF(T96&gt;(Калькулятор!$B$5+2),"",IF(T96=Калькулятор!$B$5+2,F96+E96+J96+H96,"Х"))</f>
        <v/>
      </c>
      <c r="T96" s="18">
        <v>90</v>
      </c>
      <c r="U96" s="19" t="str">
        <f ca="1">Калькулятор!E93</f>
        <v>погашено</v>
      </c>
    </row>
    <row r="97" spans="1:21" ht="15.75" x14ac:dyDescent="0.25">
      <c r="A97" s="20" t="str">
        <f>IF(T97&gt;(Калькулятор!$B$5+2),"",IF(T97=Калькулятор!$B$5+2,"Усього",Калькулятор!C94))</f>
        <v/>
      </c>
      <c r="B97" s="21" t="str">
        <f>IF(T97&gt;(Калькулятор!$B$5+2),"",IF(T97=Калькулятор!$B$5+2,"Х",Калькулятор!D94))</f>
        <v/>
      </c>
      <c r="C97" s="22" t="str">
        <f>IF(T97&gt;(Калькулятор!$B$5+2),"",IF(T97=Калькулятор!$B$5+2,SUM($C$8:C96),IFERROR(B97-B96,"")))</f>
        <v/>
      </c>
      <c r="D97" s="23" t="str">
        <f>IF(T97&gt;(Калькулятор!$B$5+2),"",IF(T97=Калькулятор!$B$5+2,SUM($D$7:D96),Калькулятор!J94))</f>
        <v/>
      </c>
      <c r="E97" s="23" t="str">
        <f>IF(T97&gt;(Калькулятор!$B$5+2),"",IF(T97=Калькулятор!$B$5+2,SUM(E96),Калькулятор!G94))</f>
        <v/>
      </c>
      <c r="F97" s="23" t="str">
        <f>IF(T97&gt;(Калькулятор!$B$5+2),"",IF(T97=Калькулятор!$B$5+2,SUM($F$7:F96),Калькулятор!H94))</f>
        <v/>
      </c>
      <c r="G97" s="24" t="str">
        <f>IF(T97&gt;(Калькулятор!$B$5+2),"",IF(T97=Калькулятор!$B$5+2,0,IF(T97&lt;=Калькулятор!$B$5,0,0)))</f>
        <v/>
      </c>
      <c r="H97" s="23" t="str">
        <f>IF(T97&gt;(Калькулятор!$B$5+2),"",IF(T97=Калькулятор!$B$5+2,SUM($H$7:H96),Калькулятор!F94))</f>
        <v/>
      </c>
      <c r="I97" s="25" t="str">
        <f>IF(T97&gt;(Калькулятор!$B$5+2),"",IF(T97=Калькулятор!$B$5+2,0,IF(T97&lt;=Калькулятор!$B$5,0,0)))</f>
        <v/>
      </c>
      <c r="J97" s="23" t="str">
        <f>IF(T97&gt;(Калькулятор!$B$5+2),"",IF(T97=Калькулятор!$B$5+2,SUM($J$7:J96),IF(T97&lt;=Калькулятор!$B$5,0,0)))</f>
        <v/>
      </c>
      <c r="K97" s="26" t="str">
        <f>IF(T97&gt;(Калькулятор!$B$5+2),"",IF(T97=Калькулятор!$B$5+2,0,IF(T97&lt;=Калькулятор!$B$5,0,0)))</f>
        <v/>
      </c>
      <c r="L97" s="24" t="str">
        <f>IF(T97&gt;(Калькулятор!$B$5+2),"",IF(T97=Калькулятор!$B$5+2,0,IF(T97&lt;=Калькулятор!$B$5,0,0)))</f>
        <v/>
      </c>
      <c r="M97" s="24" t="str">
        <f>IF(T97&gt;(Калькулятор!$B$5+2),"",IF(T97=Калькулятор!$B$5+2,0,IF(T97&lt;=Калькулятор!$B$5,0,0)))</f>
        <v/>
      </c>
      <c r="N97" s="24" t="str">
        <f>IF(T97&gt;(Калькулятор!$B$5+2),"",IF(T97=Калькулятор!$B$5+2,0,IF(T97&lt;=Калькулятор!$B$5,0,0)))</f>
        <v/>
      </c>
      <c r="O97" s="24" t="str">
        <f>IF(T97&gt;(Калькулятор!$B$5+2),"",IF(T97=Калькулятор!$B$5+2,0,IF(T97&lt;=Калькулятор!$B$5,0,0)))</f>
        <v/>
      </c>
      <c r="P97" s="24" t="str">
        <f>IF(T97&gt;(Калькулятор!$B$5+2),"",IF(T97=Калькулятор!$B$5+2,0,IF(T97&lt;=Калькулятор!$B$5,0,0)))</f>
        <v/>
      </c>
      <c r="Q97" s="24" t="str">
        <f>IF(T97&gt;(Калькулятор!$B$5+2),"",IF(T97=Калькулятор!$B$5+2,0,IF(T97&lt;=Калькулятор!$B$5,0,0)))</f>
        <v/>
      </c>
      <c r="R97" s="96" t="str">
        <f>IF(T97&gt;(Калькулятор!$B$5+2),"",IF(T97=Калькулятор!$B$5+2,XIRR($D$7:D96,$B$7:B96,50),"Х"))</f>
        <v/>
      </c>
      <c r="S97" s="23" t="str">
        <f>IF(T97&gt;(Калькулятор!$B$5+2),"",IF(T97=Калькулятор!$B$5+2,F97+E97+J97+H97,"Х"))</f>
        <v/>
      </c>
      <c r="T97" s="18">
        <v>91</v>
      </c>
      <c r="U97" s="19" t="str">
        <f ca="1">Калькулятор!E94</f>
        <v>погашено</v>
      </c>
    </row>
    <row r="98" spans="1:21" ht="15.75" x14ac:dyDescent="0.25">
      <c r="A98" s="20" t="str">
        <f>IF(T98&gt;(Калькулятор!$B$5+2),"",IF(T98=Калькулятор!$B$5+2,"Усього",Калькулятор!C95))</f>
        <v/>
      </c>
      <c r="B98" s="21" t="str">
        <f>IF(T98&gt;(Калькулятор!$B$5+2),"",IF(T98=Калькулятор!$B$5+2,"Х",Калькулятор!D95))</f>
        <v/>
      </c>
      <c r="C98" s="22" t="str">
        <f>IF(T98&gt;(Калькулятор!$B$5+2),"",IF(T98=Калькулятор!$B$5+2,SUM($C$8:C97),IFERROR(B98-B97,"")))</f>
        <v/>
      </c>
      <c r="D98" s="23" t="str">
        <f>IF(T98&gt;(Калькулятор!$B$5+2),"",IF(T98=Калькулятор!$B$5+2,SUM($D$7:D97),Калькулятор!J95))</f>
        <v/>
      </c>
      <c r="E98" s="23" t="str">
        <f>IF(T98&gt;(Калькулятор!$B$5+2),"",IF(T98=Калькулятор!$B$5+2,SUM(E97),Калькулятор!G95))</f>
        <v/>
      </c>
      <c r="F98" s="23" t="str">
        <f>IF(T98&gt;(Калькулятор!$B$5+2),"",IF(T98=Калькулятор!$B$5+2,SUM($F$7:F97),Калькулятор!H95))</f>
        <v/>
      </c>
      <c r="G98" s="24" t="str">
        <f>IF(T98&gt;(Калькулятор!$B$5+2),"",IF(T98=Калькулятор!$B$5+2,0,IF(T98&lt;=Калькулятор!$B$5,0,0)))</f>
        <v/>
      </c>
      <c r="H98" s="23" t="str">
        <f>IF(T98&gt;(Калькулятор!$B$5+2),"",IF(T98=Калькулятор!$B$5+2,SUM($H$7:H97),Калькулятор!F95))</f>
        <v/>
      </c>
      <c r="I98" s="25" t="str">
        <f>IF(T98&gt;(Калькулятор!$B$5+2),"",IF(T98=Калькулятор!$B$5+2,0,IF(T98&lt;=Калькулятор!$B$5,0,0)))</f>
        <v/>
      </c>
      <c r="J98" s="23" t="str">
        <f>IF(T98&gt;(Калькулятор!$B$5+2),"",IF(T98=Калькулятор!$B$5+2,SUM($J$7:J97),IF(T98&lt;=Калькулятор!$B$5,0,0)))</f>
        <v/>
      </c>
      <c r="K98" s="26" t="str">
        <f>IF(T98&gt;(Калькулятор!$B$5+2),"",IF(T98=Калькулятор!$B$5+2,0,IF(T98&lt;=Калькулятор!$B$5,0,0)))</f>
        <v/>
      </c>
      <c r="L98" s="24" t="str">
        <f>IF(T98&gt;(Калькулятор!$B$5+2),"",IF(T98=Калькулятор!$B$5+2,0,IF(T98&lt;=Калькулятор!$B$5,0,0)))</f>
        <v/>
      </c>
      <c r="M98" s="24" t="str">
        <f>IF(T98&gt;(Калькулятор!$B$5+2),"",IF(T98=Калькулятор!$B$5+2,0,IF(T98&lt;=Калькулятор!$B$5,0,0)))</f>
        <v/>
      </c>
      <c r="N98" s="24" t="str">
        <f>IF(T98&gt;(Калькулятор!$B$5+2),"",IF(T98=Калькулятор!$B$5+2,0,IF(T98&lt;=Калькулятор!$B$5,0,0)))</f>
        <v/>
      </c>
      <c r="O98" s="24" t="str">
        <f>IF(T98&gt;(Калькулятор!$B$5+2),"",IF(T98=Калькулятор!$B$5+2,0,IF(T98&lt;=Калькулятор!$B$5,0,0)))</f>
        <v/>
      </c>
      <c r="P98" s="24" t="str">
        <f>IF(T98&gt;(Калькулятор!$B$5+2),"",IF(T98=Калькулятор!$B$5+2,0,IF(T98&lt;=Калькулятор!$B$5,0,0)))</f>
        <v/>
      </c>
      <c r="Q98" s="24" t="str">
        <f>IF(T98&gt;(Калькулятор!$B$5+2),"",IF(T98=Калькулятор!$B$5+2,0,IF(T98&lt;=Калькулятор!$B$5,0,0)))</f>
        <v/>
      </c>
      <c r="R98" s="96" t="str">
        <f>IF(T98&gt;(Калькулятор!$B$5+2),"",IF(T98=Калькулятор!$B$5+2,XIRR($D$7:D97,$B$7:B97,50),"Х"))</f>
        <v/>
      </c>
      <c r="S98" s="23" t="str">
        <f>IF(T98&gt;(Калькулятор!$B$5+2),"",IF(T98=Калькулятор!$B$5+2,F98+E98+J98+H98,"Х"))</f>
        <v/>
      </c>
      <c r="T98" s="18">
        <v>92</v>
      </c>
      <c r="U98" s="19" t="str">
        <f ca="1">Калькулятор!E95</f>
        <v>погашено</v>
      </c>
    </row>
    <row r="99" spans="1:21" ht="15.75" x14ac:dyDescent="0.25">
      <c r="A99" s="20" t="str">
        <f>IF(T99&gt;(Калькулятор!$B$5+2),"",IF(T99=Калькулятор!$B$5+2,"Усього",Калькулятор!C96))</f>
        <v/>
      </c>
      <c r="B99" s="21" t="str">
        <f>IF(T99&gt;(Калькулятор!$B$5+2),"",IF(T99=Калькулятор!$B$5+2,"Х",Калькулятор!D96))</f>
        <v/>
      </c>
      <c r="C99" s="22" t="str">
        <f>IF(T99&gt;(Калькулятор!$B$5+2),"",IF(T99=Калькулятор!$B$5+2,SUM($C$8:C98),IFERROR(B99-B98,"")))</f>
        <v/>
      </c>
      <c r="D99" s="23" t="str">
        <f>IF(T99&gt;(Калькулятор!$B$5+2),"",IF(T99=Калькулятор!$B$5+2,SUM($D$7:D98),Калькулятор!J96))</f>
        <v/>
      </c>
      <c r="E99" s="23" t="str">
        <f>IF(T99&gt;(Калькулятор!$B$5+2),"",IF(T99=Калькулятор!$B$5+2,SUM(E98),Калькулятор!G96))</f>
        <v/>
      </c>
      <c r="F99" s="23" t="str">
        <f>IF(T99&gt;(Калькулятор!$B$5+2),"",IF(T99=Калькулятор!$B$5+2,SUM($F$7:F98),Калькулятор!H96))</f>
        <v/>
      </c>
      <c r="G99" s="24" t="str">
        <f>IF(T99&gt;(Калькулятор!$B$5+2),"",IF(T99=Калькулятор!$B$5+2,0,IF(T99&lt;=Калькулятор!$B$5,0,0)))</f>
        <v/>
      </c>
      <c r="H99" s="23" t="str">
        <f>IF(T99&gt;(Калькулятор!$B$5+2),"",IF(T99=Калькулятор!$B$5+2,SUM($H$7:H98),Калькулятор!F96))</f>
        <v/>
      </c>
      <c r="I99" s="25" t="str">
        <f>IF(T99&gt;(Калькулятор!$B$5+2),"",IF(T99=Калькулятор!$B$5+2,0,IF(T99&lt;=Калькулятор!$B$5,0,0)))</f>
        <v/>
      </c>
      <c r="J99" s="23" t="str">
        <f>IF(T99&gt;(Калькулятор!$B$5+2),"",IF(T99=Калькулятор!$B$5+2,SUM($J$7:J98),IF(T99&lt;=Калькулятор!$B$5,0,0)))</f>
        <v/>
      </c>
      <c r="K99" s="26" t="str">
        <f>IF(T99&gt;(Калькулятор!$B$5+2),"",IF(T99=Калькулятор!$B$5+2,0,IF(T99&lt;=Калькулятор!$B$5,0,0)))</f>
        <v/>
      </c>
      <c r="L99" s="24" t="str">
        <f>IF(T99&gt;(Калькулятор!$B$5+2),"",IF(T99=Калькулятор!$B$5+2,0,IF(T99&lt;=Калькулятор!$B$5,0,0)))</f>
        <v/>
      </c>
      <c r="M99" s="24" t="str">
        <f>IF(T99&gt;(Калькулятор!$B$5+2),"",IF(T99=Калькулятор!$B$5+2,0,IF(T99&lt;=Калькулятор!$B$5,0,0)))</f>
        <v/>
      </c>
      <c r="N99" s="24" t="str">
        <f>IF(T99&gt;(Калькулятор!$B$5+2),"",IF(T99=Калькулятор!$B$5+2,0,IF(T99&lt;=Калькулятор!$B$5,0,0)))</f>
        <v/>
      </c>
      <c r="O99" s="24" t="str">
        <f>IF(T99&gt;(Калькулятор!$B$5+2),"",IF(T99=Калькулятор!$B$5+2,0,IF(T99&lt;=Калькулятор!$B$5,0,0)))</f>
        <v/>
      </c>
      <c r="P99" s="24" t="str">
        <f>IF(T99&gt;(Калькулятор!$B$5+2),"",IF(T99=Калькулятор!$B$5+2,0,IF(T99&lt;=Калькулятор!$B$5,0,0)))</f>
        <v/>
      </c>
      <c r="Q99" s="24" t="str">
        <f>IF(T99&gt;(Калькулятор!$B$5+2),"",IF(T99=Калькулятор!$B$5+2,0,IF(T99&lt;=Калькулятор!$B$5,0,0)))</f>
        <v/>
      </c>
      <c r="R99" s="96" t="str">
        <f>IF(T99&gt;(Калькулятор!$B$5+2),"",IF(T99=Калькулятор!$B$5+2,XIRR($D$7:D98,$B$7:B98,50),"Х"))</f>
        <v/>
      </c>
      <c r="S99" s="23" t="str">
        <f>IF(T99&gt;(Калькулятор!$B$5+2),"",IF(T99=Калькулятор!$B$5+2,F99+E99+J99+H99,"Х"))</f>
        <v/>
      </c>
      <c r="T99" s="18">
        <v>93</v>
      </c>
      <c r="U99" s="19" t="str">
        <f ca="1">Калькулятор!E96</f>
        <v>погашено</v>
      </c>
    </row>
    <row r="100" spans="1:21" ht="15.75" x14ac:dyDescent="0.25">
      <c r="A100" s="20" t="str">
        <f>IF(T100&gt;(Калькулятор!$B$5+2),"",IF(T100=Калькулятор!$B$5+2,"Усього",Калькулятор!C97))</f>
        <v/>
      </c>
      <c r="B100" s="21" t="str">
        <f>IF(T100&gt;(Калькулятор!$B$5+2),"",IF(T100=Калькулятор!$B$5+2,"Х",Калькулятор!D97))</f>
        <v/>
      </c>
      <c r="C100" s="22" t="str">
        <f>IF(T100&gt;(Калькулятор!$B$5+2),"",IF(T100=Калькулятор!$B$5+2,SUM($C$8:C99),IFERROR(B100-B99,"")))</f>
        <v/>
      </c>
      <c r="D100" s="23" t="str">
        <f>IF(T100&gt;(Калькулятор!$B$5+2),"",IF(T100=Калькулятор!$B$5+2,SUM($D$7:D99),Калькулятор!J97))</f>
        <v/>
      </c>
      <c r="E100" s="23" t="str">
        <f>IF(T100&gt;(Калькулятор!$B$5+2),"",IF(T100=Калькулятор!$B$5+2,SUM(E99),Калькулятор!G97))</f>
        <v/>
      </c>
      <c r="F100" s="23" t="str">
        <f>IF(T100&gt;(Калькулятор!$B$5+2),"",IF(T100=Калькулятор!$B$5+2,SUM($F$7:F99),Калькулятор!H97))</f>
        <v/>
      </c>
      <c r="G100" s="24" t="str">
        <f>IF(T100&gt;(Калькулятор!$B$5+2),"",IF(T100=Калькулятор!$B$5+2,0,IF(T100&lt;=Калькулятор!$B$5,0,0)))</f>
        <v/>
      </c>
      <c r="H100" s="23" t="str">
        <f>IF(T100&gt;(Калькулятор!$B$5+2),"",IF(T100=Калькулятор!$B$5+2,SUM($H$7:H99),Калькулятор!F97))</f>
        <v/>
      </c>
      <c r="I100" s="25" t="str">
        <f>IF(T100&gt;(Калькулятор!$B$5+2),"",IF(T100=Калькулятор!$B$5+2,0,IF(T100&lt;=Калькулятор!$B$5,0,0)))</f>
        <v/>
      </c>
      <c r="J100" s="23" t="str">
        <f>IF(T100&gt;(Калькулятор!$B$5+2),"",IF(T100=Калькулятор!$B$5+2,SUM($J$7:J99),IF(T100&lt;=Калькулятор!$B$5,0,0)))</f>
        <v/>
      </c>
      <c r="K100" s="26" t="str">
        <f>IF(T100&gt;(Калькулятор!$B$5+2),"",IF(T100=Калькулятор!$B$5+2,0,IF(T100&lt;=Калькулятор!$B$5,0,0)))</f>
        <v/>
      </c>
      <c r="L100" s="24" t="str">
        <f>IF(T100&gt;(Калькулятор!$B$5+2),"",IF(T100=Калькулятор!$B$5+2,0,IF(T100&lt;=Калькулятор!$B$5,0,0)))</f>
        <v/>
      </c>
      <c r="M100" s="24" t="str">
        <f>IF(T100&gt;(Калькулятор!$B$5+2),"",IF(T100=Калькулятор!$B$5+2,0,IF(T100&lt;=Калькулятор!$B$5,0,0)))</f>
        <v/>
      </c>
      <c r="N100" s="24" t="str">
        <f>IF(T100&gt;(Калькулятор!$B$5+2),"",IF(T100=Калькулятор!$B$5+2,0,IF(T100&lt;=Калькулятор!$B$5,0,0)))</f>
        <v/>
      </c>
      <c r="O100" s="24" t="str">
        <f>IF(T100&gt;(Калькулятор!$B$5+2),"",IF(T100=Калькулятор!$B$5+2,0,IF(T100&lt;=Калькулятор!$B$5,0,0)))</f>
        <v/>
      </c>
      <c r="P100" s="24" t="str">
        <f>IF(T100&gt;(Калькулятор!$B$5+2),"",IF(T100=Калькулятор!$B$5+2,0,IF(T100&lt;=Калькулятор!$B$5,0,0)))</f>
        <v/>
      </c>
      <c r="Q100" s="24" t="str">
        <f>IF(T100&gt;(Калькулятор!$B$5+2),"",IF(T100=Калькулятор!$B$5+2,0,IF(T100&lt;=Калькулятор!$B$5,0,0)))</f>
        <v/>
      </c>
      <c r="R100" s="96" t="str">
        <f>IF(T100&gt;(Калькулятор!$B$5+2),"",IF(T100=Калькулятор!$B$5+2,XIRR($D$7:D99,$B$7:B99,50),"Х"))</f>
        <v/>
      </c>
      <c r="S100" s="23" t="str">
        <f>IF(T100&gt;(Калькулятор!$B$5+2),"",IF(T100=Калькулятор!$B$5+2,F100+E100+J100+H100,"Х"))</f>
        <v/>
      </c>
      <c r="T100" s="18">
        <v>94</v>
      </c>
      <c r="U100" s="19" t="str">
        <f ca="1">Калькулятор!E97</f>
        <v>погашено</v>
      </c>
    </row>
    <row r="101" spans="1:21" ht="15.75" x14ac:dyDescent="0.25">
      <c r="A101" s="20" t="str">
        <f>IF(T101&gt;(Калькулятор!$B$5+2),"",IF(T101=Калькулятор!$B$5+2,"Усього",Калькулятор!C98))</f>
        <v/>
      </c>
      <c r="B101" s="21" t="str">
        <f>IF(T101&gt;(Калькулятор!$B$5+2),"",IF(T101=Калькулятор!$B$5+2,"Х",Калькулятор!D98))</f>
        <v/>
      </c>
      <c r="C101" s="22" t="str">
        <f>IF(T101&gt;(Калькулятор!$B$5+2),"",IF(T101=Калькулятор!$B$5+2,SUM($C$8:C100),IFERROR(B101-B100,"")))</f>
        <v/>
      </c>
      <c r="D101" s="23" t="str">
        <f>IF(T101&gt;(Калькулятор!$B$5+2),"",IF(T101=Калькулятор!$B$5+2,SUM($D$7:D100),Калькулятор!J98))</f>
        <v/>
      </c>
      <c r="E101" s="23" t="str">
        <f>IF(T101&gt;(Калькулятор!$B$5+2),"",IF(T101=Калькулятор!$B$5+2,SUM(E100),Калькулятор!G98))</f>
        <v/>
      </c>
      <c r="F101" s="23" t="str">
        <f>IF(T101&gt;(Калькулятор!$B$5+2),"",IF(T101=Калькулятор!$B$5+2,SUM($F$7:F100),Калькулятор!H98))</f>
        <v/>
      </c>
      <c r="G101" s="24" t="str">
        <f>IF(T101&gt;(Калькулятор!$B$5+2),"",IF(T101=Калькулятор!$B$5+2,0,IF(T101&lt;=Калькулятор!$B$5,0,0)))</f>
        <v/>
      </c>
      <c r="H101" s="23" t="str">
        <f>IF(T101&gt;(Калькулятор!$B$5+2),"",IF(T101=Калькулятор!$B$5+2,SUM($H$7:H100),Калькулятор!F98))</f>
        <v/>
      </c>
      <c r="I101" s="25" t="str">
        <f>IF(T101&gt;(Калькулятор!$B$5+2),"",IF(T101=Калькулятор!$B$5+2,0,IF(T101&lt;=Калькулятор!$B$5,0,0)))</f>
        <v/>
      </c>
      <c r="J101" s="23" t="str">
        <f>IF(T101&gt;(Калькулятор!$B$5+2),"",IF(T101=Калькулятор!$B$5+2,SUM($J$7:J100),IF(T101&lt;=Калькулятор!$B$5,0,0)))</f>
        <v/>
      </c>
      <c r="K101" s="26" t="str">
        <f>IF(T101&gt;(Калькулятор!$B$5+2),"",IF(T101=Калькулятор!$B$5+2,0,IF(T101&lt;=Калькулятор!$B$5,0,0)))</f>
        <v/>
      </c>
      <c r="L101" s="24" t="str">
        <f>IF(T101&gt;(Калькулятор!$B$5+2),"",IF(T101=Калькулятор!$B$5+2,0,IF(T101&lt;=Калькулятор!$B$5,0,0)))</f>
        <v/>
      </c>
      <c r="M101" s="24" t="str">
        <f>IF(T101&gt;(Калькулятор!$B$5+2),"",IF(T101=Калькулятор!$B$5+2,0,IF(T101&lt;=Калькулятор!$B$5,0,0)))</f>
        <v/>
      </c>
      <c r="N101" s="24" t="str">
        <f>IF(T101&gt;(Калькулятор!$B$5+2),"",IF(T101=Калькулятор!$B$5+2,0,IF(T101&lt;=Калькулятор!$B$5,0,0)))</f>
        <v/>
      </c>
      <c r="O101" s="24" t="str">
        <f>IF(T101&gt;(Калькулятор!$B$5+2),"",IF(T101=Калькулятор!$B$5+2,0,IF(T101&lt;=Калькулятор!$B$5,0,0)))</f>
        <v/>
      </c>
      <c r="P101" s="24" t="str">
        <f>IF(T101&gt;(Калькулятор!$B$5+2),"",IF(T101=Калькулятор!$B$5+2,0,IF(T101&lt;=Калькулятор!$B$5,0,0)))</f>
        <v/>
      </c>
      <c r="Q101" s="24" t="str">
        <f>IF(T101&gt;(Калькулятор!$B$5+2),"",IF(T101=Калькулятор!$B$5+2,0,IF(T101&lt;=Калькулятор!$B$5,0,0)))</f>
        <v/>
      </c>
      <c r="R101" s="96" t="str">
        <f>IF(T101&gt;(Калькулятор!$B$5+2),"",IF(T101=Калькулятор!$B$5+2,XIRR($D$7:D100,$B$7:B100,50),"Х"))</f>
        <v/>
      </c>
      <c r="S101" s="23" t="str">
        <f>IF(T101&gt;(Калькулятор!$B$5+2),"",IF(T101=Калькулятор!$B$5+2,F101+E101+J101+H101,"Х"))</f>
        <v/>
      </c>
      <c r="T101" s="18">
        <v>95</v>
      </c>
      <c r="U101" s="19" t="str">
        <f ca="1">Калькулятор!E98</f>
        <v>погашено</v>
      </c>
    </row>
    <row r="102" spans="1:21" ht="15.75" x14ac:dyDescent="0.25">
      <c r="A102" s="20" t="str">
        <f>IF(T102&gt;(Калькулятор!$B$5+2),"",IF(T102=Калькулятор!$B$5+2,"Усього",Калькулятор!C99))</f>
        <v/>
      </c>
      <c r="B102" s="21" t="str">
        <f>IF(T102&gt;(Калькулятор!$B$5+2),"",IF(T102=Калькулятор!$B$5+2,"Х",Калькулятор!D99))</f>
        <v/>
      </c>
      <c r="C102" s="22" t="str">
        <f>IF(T102&gt;(Калькулятор!$B$5+2),"",IF(T102=Калькулятор!$B$5+2,SUM($C$8:C101),IFERROR(B102-B101,"")))</f>
        <v/>
      </c>
      <c r="D102" s="23" t="str">
        <f>IF(T102&gt;(Калькулятор!$B$5+2),"",IF(T102=Калькулятор!$B$5+2,SUM($D$7:D101),Калькулятор!J99))</f>
        <v/>
      </c>
      <c r="E102" s="23" t="str">
        <f>IF(T102&gt;(Калькулятор!$B$5+2),"",IF(T102=Калькулятор!$B$5+2,SUM(E101),Калькулятор!G99))</f>
        <v/>
      </c>
      <c r="F102" s="23" t="str">
        <f>IF(T102&gt;(Калькулятор!$B$5+2),"",IF(T102=Калькулятор!$B$5+2,SUM($F$7:F101),Калькулятор!H99))</f>
        <v/>
      </c>
      <c r="G102" s="24" t="str">
        <f>IF(T102&gt;(Калькулятор!$B$5+2),"",IF(T102=Калькулятор!$B$5+2,0,IF(T102&lt;=Калькулятор!$B$5,0,0)))</f>
        <v/>
      </c>
      <c r="H102" s="23" t="str">
        <f>IF(T102&gt;(Калькулятор!$B$5+2),"",IF(T102=Калькулятор!$B$5+2,SUM($H$7:H101),Калькулятор!F99))</f>
        <v/>
      </c>
      <c r="I102" s="25" t="str">
        <f>IF(T102&gt;(Калькулятор!$B$5+2),"",IF(T102=Калькулятор!$B$5+2,0,IF(T102&lt;=Калькулятор!$B$5,0,0)))</f>
        <v/>
      </c>
      <c r="J102" s="23" t="str">
        <f>IF(T102&gt;(Калькулятор!$B$5+2),"",IF(T102=Калькулятор!$B$5+2,SUM($J$7:J101),IF(T102&lt;=Калькулятор!$B$5,0,0)))</f>
        <v/>
      </c>
      <c r="K102" s="26" t="str">
        <f>IF(T102&gt;(Калькулятор!$B$5+2),"",IF(T102=Калькулятор!$B$5+2,0,IF(T102&lt;=Калькулятор!$B$5,0,0)))</f>
        <v/>
      </c>
      <c r="L102" s="24" t="str">
        <f>IF(T102&gt;(Калькулятор!$B$5+2),"",IF(T102=Калькулятор!$B$5+2,0,IF(T102&lt;=Калькулятор!$B$5,0,0)))</f>
        <v/>
      </c>
      <c r="M102" s="24" t="str">
        <f>IF(T102&gt;(Калькулятор!$B$5+2),"",IF(T102=Калькулятор!$B$5+2,0,IF(T102&lt;=Калькулятор!$B$5,0,0)))</f>
        <v/>
      </c>
      <c r="N102" s="24" t="str">
        <f>IF(T102&gt;(Калькулятор!$B$5+2),"",IF(T102=Калькулятор!$B$5+2,0,IF(T102&lt;=Калькулятор!$B$5,0,0)))</f>
        <v/>
      </c>
      <c r="O102" s="24" t="str">
        <f>IF(T102&gt;(Калькулятор!$B$5+2),"",IF(T102=Калькулятор!$B$5+2,0,IF(T102&lt;=Калькулятор!$B$5,0,0)))</f>
        <v/>
      </c>
      <c r="P102" s="24" t="str">
        <f>IF(T102&gt;(Калькулятор!$B$5+2),"",IF(T102=Калькулятор!$B$5+2,0,IF(T102&lt;=Калькулятор!$B$5,0,0)))</f>
        <v/>
      </c>
      <c r="Q102" s="24" t="str">
        <f>IF(T102&gt;(Калькулятор!$B$5+2),"",IF(T102=Калькулятор!$B$5+2,0,IF(T102&lt;=Калькулятор!$B$5,0,0)))</f>
        <v/>
      </c>
      <c r="R102" s="96" t="str">
        <f>IF(T102&gt;(Калькулятор!$B$5+2),"",IF(T102=Калькулятор!$B$5+2,XIRR($D$7:D101,$B$7:B101,50),"Х"))</f>
        <v/>
      </c>
      <c r="S102" s="23" t="str">
        <f>IF(T102&gt;(Калькулятор!$B$5+2),"",IF(T102=Калькулятор!$B$5+2,F102+E102+J102+H102,"Х"))</f>
        <v/>
      </c>
      <c r="T102" s="18">
        <v>96</v>
      </c>
      <c r="U102" s="19" t="str">
        <f ca="1">Калькулятор!E99</f>
        <v>погашено</v>
      </c>
    </row>
    <row r="103" spans="1:21" ht="15.75" x14ac:dyDescent="0.25">
      <c r="A103" s="20" t="str">
        <f>IF(T103&gt;(Калькулятор!$B$5+2),"",IF(T103=Калькулятор!$B$5+2,"Усього",Калькулятор!C100))</f>
        <v/>
      </c>
      <c r="B103" s="21" t="str">
        <f>IF(T103&gt;(Калькулятор!$B$5+2),"",IF(T103=Калькулятор!$B$5+2,"Х",Калькулятор!D100))</f>
        <v/>
      </c>
      <c r="C103" s="22" t="str">
        <f>IF(T103&gt;(Калькулятор!$B$5+2),"",IF(T103=Калькулятор!$B$5+2,SUM($C$8:C102),IFERROR(B103-B102,"")))</f>
        <v/>
      </c>
      <c r="D103" s="23" t="str">
        <f>IF(T103&gt;(Калькулятор!$B$5+2),"",IF(T103=Калькулятор!$B$5+2,SUM($D$7:D102),Калькулятор!J100))</f>
        <v/>
      </c>
      <c r="E103" s="23" t="str">
        <f>IF(T103&gt;(Калькулятор!$B$5+2),"",IF(T103=Калькулятор!$B$5+2,SUM(E102),Калькулятор!G100))</f>
        <v/>
      </c>
      <c r="F103" s="23" t="str">
        <f>IF(T103&gt;(Калькулятор!$B$5+2),"",IF(T103=Калькулятор!$B$5+2,SUM($F$7:F102),Калькулятор!H100))</f>
        <v/>
      </c>
      <c r="G103" s="24" t="str">
        <f>IF(T103&gt;(Калькулятор!$B$5+2),"",IF(T103=Калькулятор!$B$5+2,0,IF(T103&lt;=Калькулятор!$B$5,0,0)))</f>
        <v/>
      </c>
      <c r="H103" s="23" t="str">
        <f>IF(T103&gt;(Калькулятор!$B$5+2),"",IF(T103=Калькулятор!$B$5+2,SUM($H$7:H102),Калькулятор!F100))</f>
        <v/>
      </c>
      <c r="I103" s="25" t="str">
        <f>IF(T103&gt;(Калькулятор!$B$5+2),"",IF(T103=Калькулятор!$B$5+2,0,IF(T103&lt;=Калькулятор!$B$5,0,0)))</f>
        <v/>
      </c>
      <c r="J103" s="23" t="str">
        <f>IF(T103&gt;(Калькулятор!$B$5+2),"",IF(T103=Калькулятор!$B$5+2,SUM($J$7:J102),IF(T103&lt;=Калькулятор!$B$5,0,0)))</f>
        <v/>
      </c>
      <c r="K103" s="26" t="str">
        <f>IF(T103&gt;(Калькулятор!$B$5+2),"",IF(T103=Калькулятор!$B$5+2,0,IF(T103&lt;=Калькулятор!$B$5,0,0)))</f>
        <v/>
      </c>
      <c r="L103" s="24" t="str">
        <f>IF(T103&gt;(Калькулятор!$B$5+2),"",IF(T103=Калькулятор!$B$5+2,0,IF(T103&lt;=Калькулятор!$B$5,0,0)))</f>
        <v/>
      </c>
      <c r="M103" s="24" t="str">
        <f>IF(T103&gt;(Калькулятор!$B$5+2),"",IF(T103=Калькулятор!$B$5+2,0,IF(T103&lt;=Калькулятор!$B$5,0,0)))</f>
        <v/>
      </c>
      <c r="N103" s="24" t="str">
        <f>IF(T103&gt;(Калькулятор!$B$5+2),"",IF(T103=Калькулятор!$B$5+2,0,IF(T103&lt;=Калькулятор!$B$5,0,0)))</f>
        <v/>
      </c>
      <c r="O103" s="24" t="str">
        <f>IF(T103&gt;(Калькулятор!$B$5+2),"",IF(T103=Калькулятор!$B$5+2,0,IF(T103&lt;=Калькулятор!$B$5,0,0)))</f>
        <v/>
      </c>
      <c r="P103" s="24" t="str">
        <f>IF(T103&gt;(Калькулятор!$B$5+2),"",IF(T103=Калькулятор!$B$5+2,0,IF(T103&lt;=Калькулятор!$B$5,0,0)))</f>
        <v/>
      </c>
      <c r="Q103" s="24" t="str">
        <f>IF(T103&gt;(Калькулятор!$B$5+2),"",IF(T103=Калькулятор!$B$5+2,0,IF(T103&lt;=Калькулятор!$B$5,0,0)))</f>
        <v/>
      </c>
      <c r="R103" s="96" t="str">
        <f>IF(T103&gt;(Калькулятор!$B$5+2),"",IF(T103=Калькулятор!$B$5+2,XIRR($D$7:D102,$B$7:B102,50),"Х"))</f>
        <v/>
      </c>
      <c r="S103" s="23" t="str">
        <f>IF(T103&gt;(Калькулятор!$B$5+2),"",IF(T103=Калькулятор!$B$5+2,F103+E103+J103+H103,"Х"))</f>
        <v/>
      </c>
      <c r="T103" s="18">
        <v>97</v>
      </c>
      <c r="U103" s="19" t="str">
        <f ca="1">Калькулятор!E100</f>
        <v>погашено</v>
      </c>
    </row>
    <row r="104" spans="1:21" ht="15.75" x14ac:dyDescent="0.25">
      <c r="A104" s="20" t="str">
        <f>IF(T104&gt;(Калькулятор!$B$5+2),"",IF(T104=Калькулятор!$B$5+2,"Усього",Калькулятор!C101))</f>
        <v/>
      </c>
      <c r="B104" s="21" t="str">
        <f>IF(T104&gt;(Калькулятор!$B$5+2),"",IF(T104=Калькулятор!$B$5+2,"Х",Калькулятор!D101))</f>
        <v/>
      </c>
      <c r="C104" s="22" t="str">
        <f>IF(T104&gt;(Калькулятор!$B$5+2),"",IF(T104=Калькулятор!$B$5+2,SUM($C$8:C103),IFERROR(B104-B103,"")))</f>
        <v/>
      </c>
      <c r="D104" s="23" t="str">
        <f>IF(T104&gt;(Калькулятор!$B$5+2),"",IF(T104=Калькулятор!$B$5+2,SUM($D$7:D103),Калькулятор!J101))</f>
        <v/>
      </c>
      <c r="E104" s="23" t="str">
        <f>IF(T104&gt;(Калькулятор!$B$5+2),"",IF(T104=Калькулятор!$B$5+2,SUM(E103),Калькулятор!G101))</f>
        <v/>
      </c>
      <c r="F104" s="23" t="str">
        <f>IF(T104&gt;(Калькулятор!$B$5+2),"",IF(T104=Калькулятор!$B$5+2,SUM($F$7:F103),Калькулятор!H101))</f>
        <v/>
      </c>
      <c r="G104" s="24" t="str">
        <f>IF(T104&gt;(Калькулятор!$B$5+2),"",IF(T104=Калькулятор!$B$5+2,0,IF(T104&lt;=Калькулятор!$B$5,0,0)))</f>
        <v/>
      </c>
      <c r="H104" s="23" t="str">
        <f>IF(T104&gt;(Калькулятор!$B$5+2),"",IF(T104=Калькулятор!$B$5+2,SUM($H$7:H103),Калькулятор!F101))</f>
        <v/>
      </c>
      <c r="I104" s="25" t="str">
        <f>IF(T104&gt;(Калькулятор!$B$5+2),"",IF(T104=Калькулятор!$B$5+2,0,IF(T104&lt;=Калькулятор!$B$5,0,0)))</f>
        <v/>
      </c>
      <c r="J104" s="23" t="str">
        <f>IF(T104&gt;(Калькулятор!$B$5+2),"",IF(T104=Калькулятор!$B$5+2,SUM($J$7:J103),IF(T104&lt;=Калькулятор!$B$5,0,0)))</f>
        <v/>
      </c>
      <c r="K104" s="26" t="str">
        <f>IF(T104&gt;(Калькулятор!$B$5+2),"",IF(T104=Калькулятор!$B$5+2,0,IF(T104&lt;=Калькулятор!$B$5,0,0)))</f>
        <v/>
      </c>
      <c r="L104" s="24" t="str">
        <f>IF(T104&gt;(Калькулятор!$B$5+2),"",IF(T104=Калькулятор!$B$5+2,0,IF(T104&lt;=Калькулятор!$B$5,0,0)))</f>
        <v/>
      </c>
      <c r="M104" s="24" t="str">
        <f>IF(T104&gt;(Калькулятор!$B$5+2),"",IF(T104=Калькулятор!$B$5+2,0,IF(T104&lt;=Калькулятор!$B$5,0,0)))</f>
        <v/>
      </c>
      <c r="N104" s="24" t="str">
        <f>IF(T104&gt;(Калькулятор!$B$5+2),"",IF(T104=Калькулятор!$B$5+2,0,IF(T104&lt;=Калькулятор!$B$5,0,0)))</f>
        <v/>
      </c>
      <c r="O104" s="24" t="str">
        <f>IF(T104&gt;(Калькулятор!$B$5+2),"",IF(T104=Калькулятор!$B$5+2,0,IF(T104&lt;=Калькулятор!$B$5,0,0)))</f>
        <v/>
      </c>
      <c r="P104" s="24" t="str">
        <f>IF(T104&gt;(Калькулятор!$B$5+2),"",IF(T104=Калькулятор!$B$5+2,0,IF(T104&lt;=Калькулятор!$B$5,0,0)))</f>
        <v/>
      </c>
      <c r="Q104" s="24" t="str">
        <f>IF(T104&gt;(Калькулятор!$B$5+2),"",IF(T104=Калькулятор!$B$5+2,0,IF(T104&lt;=Калькулятор!$B$5,0,0)))</f>
        <v/>
      </c>
      <c r="R104" s="96" t="str">
        <f>IF(T104&gt;(Калькулятор!$B$5+2),"",IF(T104=Калькулятор!$B$5+2,XIRR($D$7:D103,$B$7:B103,50),"Х"))</f>
        <v/>
      </c>
      <c r="S104" s="23" t="str">
        <f>IF(T104&gt;(Калькулятор!$B$5+2),"",IF(T104=Калькулятор!$B$5+2,F104+E104+J104+H104,"Х"))</f>
        <v/>
      </c>
      <c r="T104" s="18">
        <v>98</v>
      </c>
      <c r="U104" s="19" t="str">
        <f ca="1">Калькулятор!E101</f>
        <v>погашено</v>
      </c>
    </row>
    <row r="105" spans="1:21" ht="15.75" x14ac:dyDescent="0.25">
      <c r="A105" s="20" t="str">
        <f>IF(T105&gt;(Калькулятор!$B$5+2),"",IF(T105=Калькулятор!$B$5+2,"Усього",Калькулятор!C102))</f>
        <v/>
      </c>
      <c r="B105" s="21" t="str">
        <f>IF(T105&gt;(Калькулятор!$B$5+2),"",IF(T105=Калькулятор!$B$5+2,"Х",Калькулятор!D102))</f>
        <v/>
      </c>
      <c r="C105" s="22" t="str">
        <f>IF(T105&gt;(Калькулятор!$B$5+2),"",IF(T105=Калькулятор!$B$5+2,SUM($C$8:C104),IFERROR(B105-B104,"")))</f>
        <v/>
      </c>
      <c r="D105" s="23" t="str">
        <f>IF(T105&gt;(Калькулятор!$B$5+2),"",IF(T105=Калькулятор!$B$5+2,SUM($D$7:D104),Калькулятор!J102))</f>
        <v/>
      </c>
      <c r="E105" s="23" t="str">
        <f>IF(T105&gt;(Калькулятор!$B$5+2),"",IF(T105=Калькулятор!$B$5+2,SUM(E104),Калькулятор!G102))</f>
        <v/>
      </c>
      <c r="F105" s="23" t="str">
        <f>IF(T105&gt;(Калькулятор!$B$5+2),"",IF(T105=Калькулятор!$B$5+2,SUM($F$7:F104),Калькулятор!H102))</f>
        <v/>
      </c>
      <c r="G105" s="24" t="str">
        <f>IF(T105&gt;(Калькулятор!$B$5+2),"",IF(T105=Калькулятор!$B$5+2,0,IF(T105&lt;=Калькулятор!$B$5,0,0)))</f>
        <v/>
      </c>
      <c r="H105" s="23" t="str">
        <f>IF(T105&gt;(Калькулятор!$B$5+2),"",IF(T105=Калькулятор!$B$5+2,SUM($H$7:H104),Калькулятор!F102))</f>
        <v/>
      </c>
      <c r="I105" s="25" t="str">
        <f>IF(T105&gt;(Калькулятор!$B$5+2),"",IF(T105=Калькулятор!$B$5+2,0,IF(T105&lt;=Калькулятор!$B$5,0,0)))</f>
        <v/>
      </c>
      <c r="J105" s="23" t="str">
        <f>IF(T105&gt;(Калькулятор!$B$5+2),"",IF(T105=Калькулятор!$B$5+2,SUM($J$7:J104),IF(T105&lt;=Калькулятор!$B$5,0,0)))</f>
        <v/>
      </c>
      <c r="K105" s="26" t="str">
        <f>IF(T105&gt;(Калькулятор!$B$5+2),"",IF(T105=Калькулятор!$B$5+2,0,IF(T105&lt;=Калькулятор!$B$5,0,0)))</f>
        <v/>
      </c>
      <c r="L105" s="24" t="str">
        <f>IF(T105&gt;(Калькулятор!$B$5+2),"",IF(T105=Калькулятор!$B$5+2,0,IF(T105&lt;=Калькулятор!$B$5,0,0)))</f>
        <v/>
      </c>
      <c r="M105" s="24" t="str">
        <f>IF(T105&gt;(Калькулятор!$B$5+2),"",IF(T105=Калькулятор!$B$5+2,0,IF(T105&lt;=Калькулятор!$B$5,0,0)))</f>
        <v/>
      </c>
      <c r="N105" s="24" t="str">
        <f>IF(T105&gt;(Калькулятор!$B$5+2),"",IF(T105=Калькулятор!$B$5+2,0,IF(T105&lt;=Калькулятор!$B$5,0,0)))</f>
        <v/>
      </c>
      <c r="O105" s="24" t="str">
        <f>IF(T105&gt;(Калькулятор!$B$5+2),"",IF(T105=Калькулятор!$B$5+2,0,IF(T105&lt;=Калькулятор!$B$5,0,0)))</f>
        <v/>
      </c>
      <c r="P105" s="24" t="str">
        <f>IF(T105&gt;(Калькулятор!$B$5+2),"",IF(T105=Калькулятор!$B$5+2,0,IF(T105&lt;=Калькулятор!$B$5,0,0)))</f>
        <v/>
      </c>
      <c r="Q105" s="24" t="str">
        <f>IF(T105&gt;(Калькулятор!$B$5+2),"",IF(T105=Калькулятор!$B$5+2,0,IF(T105&lt;=Калькулятор!$B$5,0,0)))</f>
        <v/>
      </c>
      <c r="R105" s="96" t="str">
        <f>IF(T105&gt;(Калькулятор!$B$5+2),"",IF(T105=Калькулятор!$B$5+2,XIRR($D$7:D104,$B$7:B104,50),"Х"))</f>
        <v/>
      </c>
      <c r="S105" s="23" t="str">
        <f>IF(T105&gt;(Калькулятор!$B$5+2),"",IF(T105=Калькулятор!$B$5+2,F105+E105+J105+H105,"Х"))</f>
        <v/>
      </c>
      <c r="T105" s="18">
        <v>99</v>
      </c>
      <c r="U105" s="19" t="str">
        <f ca="1">Калькулятор!E102</f>
        <v>погашено</v>
      </c>
    </row>
    <row r="106" spans="1:21" ht="15.75" x14ac:dyDescent="0.25">
      <c r="A106" s="20" t="str">
        <f>IF(T106&gt;(Калькулятор!$B$5+2),"",IF(T106=Калькулятор!$B$5+2,"Усього",Калькулятор!C103))</f>
        <v/>
      </c>
      <c r="B106" s="21" t="str">
        <f>IF(T106&gt;(Калькулятор!$B$5+2),"",IF(T106=Калькулятор!$B$5+2,"Х",Калькулятор!D103))</f>
        <v/>
      </c>
      <c r="C106" s="22" t="str">
        <f>IF(T106&gt;(Калькулятор!$B$5+2),"",IF(T106=Калькулятор!$B$5+2,SUM($C$8:C105),IFERROR(B106-B105,"")))</f>
        <v/>
      </c>
      <c r="D106" s="23" t="str">
        <f>IF(T106&gt;(Калькулятор!$B$5+2),"",IF(T106=Калькулятор!$B$5+2,SUM($D$7:D105),Калькулятор!J103))</f>
        <v/>
      </c>
      <c r="E106" s="23" t="str">
        <f>IF(T106&gt;(Калькулятор!$B$5+2),"",IF(T106=Калькулятор!$B$5+2,SUM(E105),Калькулятор!G103))</f>
        <v/>
      </c>
      <c r="F106" s="23" t="str">
        <f>IF(T106&gt;(Калькулятор!$B$5+2),"",IF(T106=Калькулятор!$B$5+2,SUM($F$7:F105),Калькулятор!H103))</f>
        <v/>
      </c>
      <c r="G106" s="24" t="str">
        <f>IF(T106&gt;(Калькулятор!$B$5+2),"",IF(T106=Калькулятор!$B$5+2,0,IF(T106&lt;=Калькулятор!$B$5,0,0)))</f>
        <v/>
      </c>
      <c r="H106" s="23" t="str">
        <f>IF(T106&gt;(Калькулятор!$B$5+2),"",IF(T106=Калькулятор!$B$5+2,SUM($H$7:H105),Калькулятор!F103))</f>
        <v/>
      </c>
      <c r="I106" s="25" t="str">
        <f>IF(T106&gt;(Калькулятор!$B$5+2),"",IF(T106=Калькулятор!$B$5+2,0,IF(T106&lt;=Калькулятор!$B$5,0,0)))</f>
        <v/>
      </c>
      <c r="J106" s="23" t="str">
        <f>IF(T106&gt;(Калькулятор!$B$5+2),"",IF(T106=Калькулятор!$B$5+2,SUM($J$7:J105),IF(T106&lt;=Калькулятор!$B$5,0,0)))</f>
        <v/>
      </c>
      <c r="K106" s="26" t="str">
        <f>IF(T106&gt;(Калькулятор!$B$5+2),"",IF(T106=Калькулятор!$B$5+2,0,IF(T106&lt;=Калькулятор!$B$5,0,0)))</f>
        <v/>
      </c>
      <c r="L106" s="24" t="str">
        <f>IF(T106&gt;(Калькулятор!$B$5+2),"",IF(T106=Калькулятор!$B$5+2,0,IF(T106&lt;=Калькулятор!$B$5,0,0)))</f>
        <v/>
      </c>
      <c r="M106" s="24" t="str">
        <f>IF(T106&gt;(Калькулятор!$B$5+2),"",IF(T106=Калькулятор!$B$5+2,0,IF(T106&lt;=Калькулятор!$B$5,0,0)))</f>
        <v/>
      </c>
      <c r="N106" s="24" t="str">
        <f>IF(T106&gt;(Калькулятор!$B$5+2),"",IF(T106=Калькулятор!$B$5+2,0,IF(T106&lt;=Калькулятор!$B$5,0,0)))</f>
        <v/>
      </c>
      <c r="O106" s="24" t="str">
        <f>IF(T106&gt;(Калькулятор!$B$5+2),"",IF(T106=Калькулятор!$B$5+2,0,IF(T106&lt;=Калькулятор!$B$5,0,0)))</f>
        <v/>
      </c>
      <c r="P106" s="24" t="str">
        <f>IF(T106&gt;(Калькулятор!$B$5+2),"",IF(T106=Калькулятор!$B$5+2,0,IF(T106&lt;=Калькулятор!$B$5,0,0)))</f>
        <v/>
      </c>
      <c r="Q106" s="24" t="str">
        <f>IF(T106&gt;(Калькулятор!$B$5+2),"",IF(T106=Калькулятор!$B$5+2,0,IF(T106&lt;=Калькулятор!$B$5,0,0)))</f>
        <v/>
      </c>
      <c r="R106" s="96" t="str">
        <f>IF(T106&gt;(Калькулятор!$B$5+2),"",IF(T106=Калькулятор!$B$5+2,XIRR($D$7:D105,$B$7:B105,50),"Х"))</f>
        <v/>
      </c>
      <c r="S106" s="23" t="str">
        <f>IF(T106&gt;(Калькулятор!$B$5+2),"",IF(T106=Калькулятор!$B$5+2,F106+E106+J106+H106,"Х"))</f>
        <v/>
      </c>
      <c r="T106" s="18">
        <v>100</v>
      </c>
      <c r="U106" s="19" t="str">
        <f ca="1">Калькулятор!E103</f>
        <v>погашено</v>
      </c>
    </row>
    <row r="107" spans="1:21" ht="15.75" x14ac:dyDescent="0.25">
      <c r="A107" s="20" t="str">
        <f>IF(T107&gt;(Калькулятор!$B$5+2),"",IF(T107=Калькулятор!$B$5+2,"Усього",Калькулятор!C104))</f>
        <v/>
      </c>
      <c r="B107" s="21" t="str">
        <f>IF(T107&gt;(Калькулятор!$B$5+2),"",IF(T107=Калькулятор!$B$5+2,"Х",Калькулятор!D104))</f>
        <v/>
      </c>
      <c r="C107" s="22" t="str">
        <f>IF(T107&gt;(Калькулятор!$B$5+2),"",IF(T107=Калькулятор!$B$5+2,SUM($C$8:C106),IFERROR(B107-B106,"")))</f>
        <v/>
      </c>
      <c r="D107" s="23" t="str">
        <f>IF(T107&gt;(Калькулятор!$B$5+2),"",IF(T107=Калькулятор!$B$5+2,SUM($D$7:D106),Калькулятор!J104))</f>
        <v/>
      </c>
      <c r="E107" s="23" t="str">
        <f>IF(T107&gt;(Калькулятор!$B$5+2),"",IF(T107=Калькулятор!$B$5+2,SUM(E106),Калькулятор!G104))</f>
        <v/>
      </c>
      <c r="F107" s="23" t="str">
        <f>IF(T107&gt;(Калькулятор!$B$5+2),"",IF(T107=Калькулятор!$B$5+2,SUM($F$7:F106),Калькулятор!H104))</f>
        <v/>
      </c>
      <c r="G107" s="24" t="str">
        <f>IF(T107&gt;(Калькулятор!$B$5+2),"",IF(T107=Калькулятор!$B$5+2,0,IF(T107&lt;=Калькулятор!$B$5,0,0)))</f>
        <v/>
      </c>
      <c r="H107" s="23" t="str">
        <f>IF(T107&gt;(Калькулятор!$B$5+2),"",IF(T107=Калькулятор!$B$5+2,SUM($H$7:H106),Калькулятор!F104))</f>
        <v/>
      </c>
      <c r="I107" s="25" t="str">
        <f>IF(T107&gt;(Калькулятор!$B$5+2),"",IF(T107=Калькулятор!$B$5+2,0,IF(T107&lt;=Калькулятор!$B$5,0,0)))</f>
        <v/>
      </c>
      <c r="J107" s="23" t="str">
        <f>IF(T107&gt;(Калькулятор!$B$5+2),"",IF(T107=Калькулятор!$B$5+2,SUM($J$7:J106),IF(T107&lt;=Калькулятор!$B$5,0,0)))</f>
        <v/>
      </c>
      <c r="K107" s="26" t="str">
        <f>IF(T107&gt;(Калькулятор!$B$5+2),"",IF(T107=Калькулятор!$B$5+2,0,IF(T107&lt;=Калькулятор!$B$5,0,0)))</f>
        <v/>
      </c>
      <c r="L107" s="24" t="str">
        <f>IF(T107&gt;(Калькулятор!$B$5+2),"",IF(T107=Калькулятор!$B$5+2,0,IF(T107&lt;=Калькулятор!$B$5,0,0)))</f>
        <v/>
      </c>
      <c r="M107" s="24" t="str">
        <f>IF(T107&gt;(Калькулятор!$B$5+2),"",IF(T107=Калькулятор!$B$5+2,0,IF(T107&lt;=Калькулятор!$B$5,0,0)))</f>
        <v/>
      </c>
      <c r="N107" s="24" t="str">
        <f>IF(T107&gt;(Калькулятор!$B$5+2),"",IF(T107=Калькулятор!$B$5+2,0,IF(T107&lt;=Калькулятор!$B$5,0,0)))</f>
        <v/>
      </c>
      <c r="O107" s="24" t="str">
        <f>IF(T107&gt;(Калькулятор!$B$5+2),"",IF(T107=Калькулятор!$B$5+2,0,IF(T107&lt;=Калькулятор!$B$5,0,0)))</f>
        <v/>
      </c>
      <c r="P107" s="24" t="str">
        <f>IF(T107&gt;(Калькулятор!$B$5+2),"",IF(T107=Калькулятор!$B$5+2,0,IF(T107&lt;=Калькулятор!$B$5,0,0)))</f>
        <v/>
      </c>
      <c r="Q107" s="24" t="str">
        <f>IF(T107&gt;(Калькулятор!$B$5+2),"",IF(T107=Калькулятор!$B$5+2,0,IF(T107&lt;=Калькулятор!$B$5,0,0)))</f>
        <v/>
      </c>
      <c r="R107" s="96" t="str">
        <f>IF(T107&gt;(Калькулятор!$B$5+2),"",IF(T107=Калькулятор!$B$5+2,XIRR($D$7:D106,$B$7:B106,50),"Х"))</f>
        <v/>
      </c>
      <c r="S107" s="23" t="str">
        <f>IF(T107&gt;(Калькулятор!$B$5+2),"",IF(T107=Калькулятор!$B$5+2,F107+E107+J107+H107,"Х"))</f>
        <v/>
      </c>
      <c r="T107" s="18">
        <v>101</v>
      </c>
      <c r="U107" s="19" t="str">
        <f ca="1">Калькулятор!E104</f>
        <v>погашено</v>
      </c>
    </row>
    <row r="108" spans="1:21" ht="15.75" x14ac:dyDescent="0.25">
      <c r="A108" s="20" t="str">
        <f>IF(T108&gt;(Калькулятор!$B$5+2),"",IF(T108=Калькулятор!$B$5+2,"Усього",Калькулятор!C105))</f>
        <v/>
      </c>
      <c r="B108" s="21" t="str">
        <f>IF(T108&gt;(Калькулятор!$B$5+2),"",IF(T108=Калькулятор!$B$5+2,"Х",Калькулятор!D105))</f>
        <v/>
      </c>
      <c r="C108" s="22" t="str">
        <f>IF(T108&gt;(Калькулятор!$B$5+2),"",IF(T108=Калькулятор!$B$5+2,SUM($C$8:C107),IFERROR(B108-B107,"")))</f>
        <v/>
      </c>
      <c r="D108" s="23" t="str">
        <f>IF(T108&gt;(Калькулятор!$B$5+2),"",IF(T108=Калькулятор!$B$5+2,SUM($D$7:D107),Калькулятор!J105))</f>
        <v/>
      </c>
      <c r="E108" s="23" t="str">
        <f>IF(T108&gt;(Калькулятор!$B$5+2),"",IF(T108=Калькулятор!$B$5+2,SUM(E107),Калькулятор!G105))</f>
        <v/>
      </c>
      <c r="F108" s="23" t="str">
        <f>IF(T108&gt;(Калькулятор!$B$5+2),"",IF(T108=Калькулятор!$B$5+2,SUM($F$7:F107),Калькулятор!H105))</f>
        <v/>
      </c>
      <c r="G108" s="24" t="str">
        <f>IF(T108&gt;(Калькулятор!$B$5+2),"",IF(T108=Калькулятор!$B$5+2,0,IF(T108&lt;=Калькулятор!$B$5,0,0)))</f>
        <v/>
      </c>
      <c r="H108" s="23" t="str">
        <f>IF(T108&gt;(Калькулятор!$B$5+2),"",IF(T108=Калькулятор!$B$5+2,SUM($H$7:H107),Калькулятор!F105))</f>
        <v/>
      </c>
      <c r="I108" s="25" t="str">
        <f>IF(T108&gt;(Калькулятор!$B$5+2),"",IF(T108=Калькулятор!$B$5+2,0,IF(T108&lt;=Калькулятор!$B$5,0,0)))</f>
        <v/>
      </c>
      <c r="J108" s="23" t="str">
        <f>IF(T108&gt;(Калькулятор!$B$5+2),"",IF(T108=Калькулятор!$B$5+2,SUM($J$7:J107),IF(T108&lt;=Калькулятор!$B$5,0,0)))</f>
        <v/>
      </c>
      <c r="K108" s="26" t="str">
        <f>IF(T108&gt;(Калькулятор!$B$5+2),"",IF(T108=Калькулятор!$B$5+2,0,IF(T108&lt;=Калькулятор!$B$5,0,0)))</f>
        <v/>
      </c>
      <c r="L108" s="24" t="str">
        <f>IF(T108&gt;(Калькулятор!$B$5+2),"",IF(T108=Калькулятор!$B$5+2,0,IF(T108&lt;=Калькулятор!$B$5,0,0)))</f>
        <v/>
      </c>
      <c r="M108" s="24" t="str">
        <f>IF(T108&gt;(Калькулятор!$B$5+2),"",IF(T108=Калькулятор!$B$5+2,0,IF(T108&lt;=Калькулятор!$B$5,0,0)))</f>
        <v/>
      </c>
      <c r="N108" s="24" t="str">
        <f>IF(T108&gt;(Калькулятор!$B$5+2),"",IF(T108=Калькулятор!$B$5+2,0,IF(T108&lt;=Калькулятор!$B$5,0,0)))</f>
        <v/>
      </c>
      <c r="O108" s="24" t="str">
        <f>IF(T108&gt;(Калькулятор!$B$5+2),"",IF(T108=Калькулятор!$B$5+2,0,IF(T108&lt;=Калькулятор!$B$5,0,0)))</f>
        <v/>
      </c>
      <c r="P108" s="24" t="str">
        <f>IF(T108&gt;(Калькулятор!$B$5+2),"",IF(T108=Калькулятор!$B$5+2,0,IF(T108&lt;=Калькулятор!$B$5,0,0)))</f>
        <v/>
      </c>
      <c r="Q108" s="24" t="str">
        <f>IF(T108&gt;(Калькулятор!$B$5+2),"",IF(T108=Калькулятор!$B$5+2,0,IF(T108&lt;=Калькулятор!$B$5,0,0)))</f>
        <v/>
      </c>
      <c r="R108" s="96" t="str">
        <f>IF(T108&gt;(Калькулятор!$B$5+2),"",IF(T108=Калькулятор!$B$5+2,XIRR($D$7:D107,$B$7:B107,50),"Х"))</f>
        <v/>
      </c>
      <c r="S108" s="23" t="str">
        <f>IF(T108&gt;(Калькулятор!$B$5+2),"",IF(T108=Калькулятор!$B$5+2,F108+E108+J108+H108,"Х"))</f>
        <v/>
      </c>
      <c r="T108" s="18">
        <v>102</v>
      </c>
      <c r="U108" s="19" t="str">
        <f ca="1">Калькулятор!E105</f>
        <v>погашено</v>
      </c>
    </row>
    <row r="109" spans="1:21" ht="15.75" x14ac:dyDescent="0.25">
      <c r="A109" s="20" t="str">
        <f>IF(T109&gt;(Калькулятор!$B$5+2),"",IF(T109=Калькулятор!$B$5+2,"Усього",Калькулятор!C106))</f>
        <v/>
      </c>
      <c r="B109" s="21" t="str">
        <f>IF(T109&gt;(Калькулятор!$B$5+2),"",IF(T109=Калькулятор!$B$5+2,"Х",Калькулятор!D106))</f>
        <v/>
      </c>
      <c r="C109" s="22" t="str">
        <f>IF(T109&gt;(Калькулятор!$B$5+2),"",IF(T109=Калькулятор!$B$5+2,SUM($C$8:C108),IFERROR(B109-B108,"")))</f>
        <v/>
      </c>
      <c r="D109" s="23" t="str">
        <f>IF(T109&gt;(Калькулятор!$B$5+2),"",IF(T109=Калькулятор!$B$5+2,SUM($D$7:D108),Калькулятор!J106))</f>
        <v/>
      </c>
      <c r="E109" s="23" t="str">
        <f>IF(T109&gt;(Калькулятор!$B$5+2),"",IF(T109=Калькулятор!$B$5+2,SUM(E108),Калькулятор!G106))</f>
        <v/>
      </c>
      <c r="F109" s="23" t="str">
        <f>IF(T109&gt;(Калькулятор!$B$5+2),"",IF(T109=Калькулятор!$B$5+2,SUM($F$7:F108),Калькулятор!H106))</f>
        <v/>
      </c>
      <c r="G109" s="24" t="str">
        <f>IF(T109&gt;(Калькулятор!$B$5+2),"",IF(T109=Калькулятор!$B$5+2,0,IF(T109&lt;=Калькулятор!$B$5,0,0)))</f>
        <v/>
      </c>
      <c r="H109" s="23" t="str">
        <f>IF(T109&gt;(Калькулятор!$B$5+2),"",IF(T109=Калькулятор!$B$5+2,SUM($H$7:H108),Калькулятор!F106))</f>
        <v/>
      </c>
      <c r="I109" s="25" t="str">
        <f>IF(T109&gt;(Калькулятор!$B$5+2),"",IF(T109=Калькулятор!$B$5+2,0,IF(T109&lt;=Калькулятор!$B$5,0,0)))</f>
        <v/>
      </c>
      <c r="J109" s="23" t="str">
        <f>IF(T109&gt;(Калькулятор!$B$5+2),"",IF(T109=Калькулятор!$B$5+2,SUM($J$7:J108),IF(T109&lt;=Калькулятор!$B$5,0,0)))</f>
        <v/>
      </c>
      <c r="K109" s="26" t="str">
        <f>IF(T109&gt;(Калькулятор!$B$5+2),"",IF(T109=Калькулятор!$B$5+2,0,IF(T109&lt;=Калькулятор!$B$5,0,0)))</f>
        <v/>
      </c>
      <c r="L109" s="24" t="str">
        <f>IF(T109&gt;(Калькулятор!$B$5+2),"",IF(T109=Калькулятор!$B$5+2,0,IF(T109&lt;=Калькулятор!$B$5,0,0)))</f>
        <v/>
      </c>
      <c r="M109" s="24" t="str">
        <f>IF(T109&gt;(Калькулятор!$B$5+2),"",IF(T109=Калькулятор!$B$5+2,0,IF(T109&lt;=Калькулятор!$B$5,0,0)))</f>
        <v/>
      </c>
      <c r="N109" s="24" t="str">
        <f>IF(T109&gt;(Калькулятор!$B$5+2),"",IF(T109=Калькулятор!$B$5+2,0,IF(T109&lt;=Калькулятор!$B$5,0,0)))</f>
        <v/>
      </c>
      <c r="O109" s="24" t="str">
        <f>IF(T109&gt;(Калькулятор!$B$5+2),"",IF(T109=Калькулятор!$B$5+2,0,IF(T109&lt;=Калькулятор!$B$5,0,0)))</f>
        <v/>
      </c>
      <c r="P109" s="24" t="str">
        <f>IF(T109&gt;(Калькулятор!$B$5+2),"",IF(T109=Калькулятор!$B$5+2,0,IF(T109&lt;=Калькулятор!$B$5,0,0)))</f>
        <v/>
      </c>
      <c r="Q109" s="24" t="str">
        <f>IF(T109&gt;(Калькулятор!$B$5+2),"",IF(T109=Калькулятор!$B$5+2,0,IF(T109&lt;=Калькулятор!$B$5,0,0)))</f>
        <v/>
      </c>
      <c r="R109" s="96" t="str">
        <f>IF(T109&gt;(Калькулятор!$B$5+2),"",IF(T109=Калькулятор!$B$5+2,XIRR($D$7:D108,$B$7:B108,50),"Х"))</f>
        <v/>
      </c>
      <c r="S109" s="23" t="str">
        <f>IF(T109&gt;(Калькулятор!$B$5+2),"",IF(T109=Калькулятор!$B$5+2,F109+E109+J109+H109,"Х"))</f>
        <v/>
      </c>
      <c r="T109" s="18">
        <v>103</v>
      </c>
      <c r="U109" s="19" t="str">
        <f ca="1">Калькулятор!E106</f>
        <v>погашено</v>
      </c>
    </row>
    <row r="110" spans="1:21" ht="15.75" x14ac:dyDescent="0.25">
      <c r="A110" s="20" t="str">
        <f>IF(T110&gt;(Калькулятор!$B$5+2),"",IF(T110=Калькулятор!$B$5+2,"Усього",Калькулятор!C107))</f>
        <v/>
      </c>
      <c r="B110" s="21" t="str">
        <f>IF(T110&gt;(Калькулятор!$B$5+2),"",IF(T110=Калькулятор!$B$5+2,"Х",Калькулятор!D107))</f>
        <v/>
      </c>
      <c r="C110" s="22" t="str">
        <f>IF(T110&gt;(Калькулятор!$B$5+2),"",IF(T110=Калькулятор!$B$5+2,SUM($C$8:C109),IFERROR(B110-B109,"")))</f>
        <v/>
      </c>
      <c r="D110" s="23" t="str">
        <f>IF(T110&gt;(Калькулятор!$B$5+2),"",IF(T110=Калькулятор!$B$5+2,SUM($D$7:D109),Калькулятор!J107))</f>
        <v/>
      </c>
      <c r="E110" s="23" t="str">
        <f>IF(T110&gt;(Калькулятор!$B$5+2),"",IF(T110=Калькулятор!$B$5+2,SUM(E109),Калькулятор!G107))</f>
        <v/>
      </c>
      <c r="F110" s="23" t="str">
        <f>IF(T110&gt;(Калькулятор!$B$5+2),"",IF(T110=Калькулятор!$B$5+2,SUM($F$7:F109),Калькулятор!H107))</f>
        <v/>
      </c>
      <c r="G110" s="24" t="str">
        <f>IF(T110&gt;(Калькулятор!$B$5+2),"",IF(T110=Калькулятор!$B$5+2,0,IF(T110&lt;=Калькулятор!$B$5,0,0)))</f>
        <v/>
      </c>
      <c r="H110" s="23" t="str">
        <f>IF(T110&gt;(Калькулятор!$B$5+2),"",IF(T110=Калькулятор!$B$5+2,SUM($H$7:H109),Калькулятор!F107))</f>
        <v/>
      </c>
      <c r="I110" s="25" t="str">
        <f>IF(T110&gt;(Калькулятор!$B$5+2),"",IF(T110=Калькулятор!$B$5+2,0,IF(T110&lt;=Калькулятор!$B$5,0,0)))</f>
        <v/>
      </c>
      <c r="J110" s="23" t="str">
        <f>IF(T110&gt;(Калькулятор!$B$5+2),"",IF(T110=Калькулятор!$B$5+2,SUM($J$7:J109),IF(T110&lt;=Калькулятор!$B$5,0,0)))</f>
        <v/>
      </c>
      <c r="K110" s="26" t="str">
        <f>IF(T110&gt;(Калькулятор!$B$5+2),"",IF(T110=Калькулятор!$B$5+2,0,IF(T110&lt;=Калькулятор!$B$5,0,0)))</f>
        <v/>
      </c>
      <c r="L110" s="24" t="str">
        <f>IF(T110&gt;(Калькулятор!$B$5+2),"",IF(T110=Калькулятор!$B$5+2,0,IF(T110&lt;=Калькулятор!$B$5,0,0)))</f>
        <v/>
      </c>
      <c r="M110" s="24" t="str">
        <f>IF(T110&gt;(Калькулятор!$B$5+2),"",IF(T110=Калькулятор!$B$5+2,0,IF(T110&lt;=Калькулятор!$B$5,0,0)))</f>
        <v/>
      </c>
      <c r="N110" s="24" t="str">
        <f>IF(T110&gt;(Калькулятор!$B$5+2),"",IF(T110=Калькулятор!$B$5+2,0,IF(T110&lt;=Калькулятор!$B$5,0,0)))</f>
        <v/>
      </c>
      <c r="O110" s="24" t="str">
        <f>IF(T110&gt;(Калькулятор!$B$5+2),"",IF(T110=Калькулятор!$B$5+2,0,IF(T110&lt;=Калькулятор!$B$5,0,0)))</f>
        <v/>
      </c>
      <c r="P110" s="24" t="str">
        <f>IF(T110&gt;(Калькулятор!$B$5+2),"",IF(T110=Калькулятор!$B$5+2,0,IF(T110&lt;=Калькулятор!$B$5,0,0)))</f>
        <v/>
      </c>
      <c r="Q110" s="24" t="str">
        <f>IF(T110&gt;(Калькулятор!$B$5+2),"",IF(T110=Калькулятор!$B$5+2,0,IF(T110&lt;=Калькулятор!$B$5,0,0)))</f>
        <v/>
      </c>
      <c r="R110" s="96" t="str">
        <f>IF(T110&gt;(Калькулятор!$B$5+2),"",IF(T110=Калькулятор!$B$5+2,XIRR($D$7:D109,$B$7:B109,50),"Х"))</f>
        <v/>
      </c>
      <c r="S110" s="23" t="str">
        <f>IF(T110&gt;(Калькулятор!$B$5+2),"",IF(T110=Калькулятор!$B$5+2,F110+E110+J110+H110,"Х"))</f>
        <v/>
      </c>
      <c r="T110" s="18">
        <v>104</v>
      </c>
      <c r="U110" s="19" t="str">
        <f ca="1">Калькулятор!E107</f>
        <v>погашено</v>
      </c>
    </row>
    <row r="111" spans="1:21" ht="15.75" x14ac:dyDescent="0.25">
      <c r="A111" s="20" t="str">
        <f>IF(T111&gt;(Калькулятор!$B$5+2),"",IF(T111=Калькулятор!$B$5+2,"Усього",Калькулятор!C108))</f>
        <v/>
      </c>
      <c r="B111" s="21" t="str">
        <f>IF(T111&gt;(Калькулятор!$B$5+2),"",IF(T111=Калькулятор!$B$5+2,"Х",Калькулятор!D108))</f>
        <v/>
      </c>
      <c r="C111" s="22" t="str">
        <f>IF(T111&gt;(Калькулятор!$B$5+2),"",IF(T111=Калькулятор!$B$5+2,SUM($C$8:C110),IFERROR(B111-B110,"")))</f>
        <v/>
      </c>
      <c r="D111" s="23" t="str">
        <f>IF(T111&gt;(Калькулятор!$B$5+2),"",IF(T111=Калькулятор!$B$5+2,SUM($D$7:D110),Калькулятор!J108))</f>
        <v/>
      </c>
      <c r="E111" s="23" t="str">
        <f>IF(T111&gt;(Калькулятор!$B$5+2),"",IF(T111=Калькулятор!$B$5+2,SUM(E110),Калькулятор!G108))</f>
        <v/>
      </c>
      <c r="F111" s="23" t="str">
        <f>IF(T111&gt;(Калькулятор!$B$5+2),"",IF(T111=Калькулятор!$B$5+2,SUM($F$7:F110),Калькулятор!H108))</f>
        <v/>
      </c>
      <c r="G111" s="24" t="str">
        <f>IF(T111&gt;(Калькулятор!$B$5+2),"",IF(T111=Калькулятор!$B$5+2,0,IF(T111&lt;=Калькулятор!$B$5,0,0)))</f>
        <v/>
      </c>
      <c r="H111" s="23" t="str">
        <f>IF(T111&gt;(Калькулятор!$B$5+2),"",IF(T111=Калькулятор!$B$5+2,SUM($H$7:H110),Калькулятор!F108))</f>
        <v/>
      </c>
      <c r="I111" s="25" t="str">
        <f>IF(T111&gt;(Калькулятор!$B$5+2),"",IF(T111=Калькулятор!$B$5+2,0,IF(T111&lt;=Калькулятор!$B$5,0,0)))</f>
        <v/>
      </c>
      <c r="J111" s="23" t="str">
        <f>IF(T111&gt;(Калькулятор!$B$5+2),"",IF(T111=Калькулятор!$B$5+2,SUM($J$7:J110),IF(T111&lt;=Калькулятор!$B$5,0,0)))</f>
        <v/>
      </c>
      <c r="K111" s="26" t="str">
        <f>IF(T111&gt;(Калькулятор!$B$5+2),"",IF(T111=Калькулятор!$B$5+2,0,IF(T111&lt;=Калькулятор!$B$5,0,0)))</f>
        <v/>
      </c>
      <c r="L111" s="24" t="str">
        <f>IF(T111&gt;(Калькулятор!$B$5+2),"",IF(T111=Калькулятор!$B$5+2,0,IF(T111&lt;=Калькулятор!$B$5,0,0)))</f>
        <v/>
      </c>
      <c r="M111" s="24" t="str">
        <f>IF(T111&gt;(Калькулятор!$B$5+2),"",IF(T111=Калькулятор!$B$5+2,0,IF(T111&lt;=Калькулятор!$B$5,0,0)))</f>
        <v/>
      </c>
      <c r="N111" s="24" t="str">
        <f>IF(T111&gt;(Калькулятор!$B$5+2),"",IF(T111=Калькулятор!$B$5+2,0,IF(T111&lt;=Калькулятор!$B$5,0,0)))</f>
        <v/>
      </c>
      <c r="O111" s="24" t="str">
        <f>IF(T111&gt;(Калькулятор!$B$5+2),"",IF(T111=Калькулятор!$B$5+2,0,IF(T111&lt;=Калькулятор!$B$5,0,0)))</f>
        <v/>
      </c>
      <c r="P111" s="24" t="str">
        <f>IF(T111&gt;(Калькулятор!$B$5+2),"",IF(T111=Калькулятор!$B$5+2,0,IF(T111&lt;=Калькулятор!$B$5,0,0)))</f>
        <v/>
      </c>
      <c r="Q111" s="24" t="str">
        <f>IF(T111&gt;(Калькулятор!$B$5+2),"",IF(T111=Калькулятор!$B$5+2,0,IF(T111&lt;=Калькулятор!$B$5,0,0)))</f>
        <v/>
      </c>
      <c r="R111" s="96" t="str">
        <f>IF(T111&gt;(Калькулятор!$B$5+2),"",IF(T111=Калькулятор!$B$5+2,XIRR($D$7:D110,$B$7:B110,50),"Х"))</f>
        <v/>
      </c>
      <c r="S111" s="23" t="str">
        <f>IF(T111&gt;(Калькулятор!$B$5+2),"",IF(T111=Калькулятор!$B$5+2,F111+E111+J111+H111,"Х"))</f>
        <v/>
      </c>
      <c r="T111" s="18">
        <v>105</v>
      </c>
      <c r="U111" s="19" t="str">
        <f ca="1">Калькулятор!E108</f>
        <v>погашено</v>
      </c>
    </row>
    <row r="112" spans="1:21" ht="15.75" x14ac:dyDescent="0.25">
      <c r="A112" s="20" t="str">
        <f>IF(T112&gt;(Калькулятор!$B$5+2),"",IF(T112=Калькулятор!$B$5+2,"Усього",Калькулятор!C109))</f>
        <v/>
      </c>
      <c r="B112" s="21" t="str">
        <f>IF(T112&gt;(Калькулятор!$B$5+2),"",IF(T112=Калькулятор!$B$5+2,"Х",Калькулятор!D109))</f>
        <v/>
      </c>
      <c r="C112" s="22" t="str">
        <f>IF(T112&gt;(Калькулятор!$B$5+2),"",IF(T112=Калькулятор!$B$5+2,SUM($C$8:C111),IFERROR(B112-B111,"")))</f>
        <v/>
      </c>
      <c r="D112" s="23" t="str">
        <f>IF(T112&gt;(Калькулятор!$B$5+2),"",IF(T112=Калькулятор!$B$5+2,SUM($D$7:D111),Калькулятор!J109))</f>
        <v/>
      </c>
      <c r="E112" s="23" t="str">
        <f>IF(T112&gt;(Калькулятор!$B$5+2),"",IF(T112=Калькулятор!$B$5+2,SUM(E111),Калькулятор!G109))</f>
        <v/>
      </c>
      <c r="F112" s="23" t="str">
        <f>IF(T112&gt;(Калькулятор!$B$5+2),"",IF(T112=Калькулятор!$B$5+2,SUM($F$7:F111),Калькулятор!H109))</f>
        <v/>
      </c>
      <c r="G112" s="24" t="str">
        <f>IF(T112&gt;(Калькулятор!$B$5+2),"",IF(T112=Калькулятор!$B$5+2,0,IF(T112&lt;=Калькулятор!$B$5,0,0)))</f>
        <v/>
      </c>
      <c r="H112" s="23" t="str">
        <f>IF(T112&gt;(Калькулятор!$B$5+2),"",IF(T112=Калькулятор!$B$5+2,SUM($H$7:H111),Калькулятор!F109))</f>
        <v/>
      </c>
      <c r="I112" s="25" t="str">
        <f>IF(T112&gt;(Калькулятор!$B$5+2),"",IF(T112=Калькулятор!$B$5+2,0,IF(T112&lt;=Калькулятор!$B$5,0,0)))</f>
        <v/>
      </c>
      <c r="J112" s="23" t="str">
        <f>IF(T112&gt;(Калькулятор!$B$5+2),"",IF(T112=Калькулятор!$B$5+2,SUM($J$7:J111),IF(T112&lt;=Калькулятор!$B$5,0,0)))</f>
        <v/>
      </c>
      <c r="K112" s="26" t="str">
        <f>IF(T112&gt;(Калькулятор!$B$5+2),"",IF(T112=Калькулятор!$B$5+2,0,IF(T112&lt;=Калькулятор!$B$5,0,0)))</f>
        <v/>
      </c>
      <c r="L112" s="24" t="str">
        <f>IF(T112&gt;(Калькулятор!$B$5+2),"",IF(T112=Калькулятор!$B$5+2,0,IF(T112&lt;=Калькулятор!$B$5,0,0)))</f>
        <v/>
      </c>
      <c r="M112" s="24" t="str">
        <f>IF(T112&gt;(Калькулятор!$B$5+2),"",IF(T112=Калькулятор!$B$5+2,0,IF(T112&lt;=Калькулятор!$B$5,0,0)))</f>
        <v/>
      </c>
      <c r="N112" s="24" t="str">
        <f>IF(T112&gt;(Калькулятор!$B$5+2),"",IF(T112=Калькулятор!$B$5+2,0,IF(T112&lt;=Калькулятор!$B$5,0,0)))</f>
        <v/>
      </c>
      <c r="O112" s="24" t="str">
        <f>IF(T112&gt;(Калькулятор!$B$5+2),"",IF(T112=Калькулятор!$B$5+2,0,IF(T112&lt;=Калькулятор!$B$5,0,0)))</f>
        <v/>
      </c>
      <c r="P112" s="24" t="str">
        <f>IF(T112&gt;(Калькулятор!$B$5+2),"",IF(T112=Калькулятор!$B$5+2,0,IF(T112&lt;=Калькулятор!$B$5,0,0)))</f>
        <v/>
      </c>
      <c r="Q112" s="24" t="str">
        <f>IF(T112&gt;(Калькулятор!$B$5+2),"",IF(T112=Калькулятор!$B$5+2,0,IF(T112&lt;=Калькулятор!$B$5,0,0)))</f>
        <v/>
      </c>
      <c r="R112" s="96" t="str">
        <f>IF(T112&gt;(Калькулятор!$B$5+2),"",IF(T112=Калькулятор!$B$5+2,XIRR($D$7:D111,$B$7:B111,50),"Х"))</f>
        <v/>
      </c>
      <c r="S112" s="23" t="str">
        <f>IF(T112&gt;(Калькулятор!$B$5+2),"",IF(T112=Калькулятор!$B$5+2,F112+E112+J112+H112,"Х"))</f>
        <v/>
      </c>
      <c r="T112" s="18">
        <v>106</v>
      </c>
      <c r="U112" s="19" t="str">
        <f ca="1">Калькулятор!E109</f>
        <v>погашено</v>
      </c>
    </row>
    <row r="113" spans="1:21" ht="15.75" x14ac:dyDescent="0.25">
      <c r="A113" s="20" t="str">
        <f>IF(T113&gt;(Калькулятор!$B$5+2),"",IF(T113=Калькулятор!$B$5+2,"Усього",Калькулятор!C110))</f>
        <v/>
      </c>
      <c r="B113" s="21" t="str">
        <f>IF(T113&gt;(Калькулятор!$B$5+2),"",IF(T113=Калькулятор!$B$5+2,"Х",Калькулятор!D110))</f>
        <v/>
      </c>
      <c r="C113" s="22" t="str">
        <f>IF(T113&gt;(Калькулятор!$B$5+2),"",IF(T113=Калькулятор!$B$5+2,SUM($C$8:C112),IFERROR(B113-B112,"")))</f>
        <v/>
      </c>
      <c r="D113" s="23" t="str">
        <f>IF(T113&gt;(Калькулятор!$B$5+2),"",IF(T113=Калькулятор!$B$5+2,SUM($D$7:D112),Калькулятор!J110))</f>
        <v/>
      </c>
      <c r="E113" s="23" t="str">
        <f>IF(T113&gt;(Калькулятор!$B$5+2),"",IF(T113=Калькулятор!$B$5+2,SUM(E112),Калькулятор!G110))</f>
        <v/>
      </c>
      <c r="F113" s="23" t="str">
        <f>IF(T113&gt;(Калькулятор!$B$5+2),"",IF(T113=Калькулятор!$B$5+2,SUM($F$7:F112),Калькулятор!H110))</f>
        <v/>
      </c>
      <c r="G113" s="24" t="str">
        <f>IF(T113&gt;(Калькулятор!$B$5+2),"",IF(T113=Калькулятор!$B$5+2,0,IF(T113&lt;=Калькулятор!$B$5,0,0)))</f>
        <v/>
      </c>
      <c r="H113" s="23" t="str">
        <f>IF(T113&gt;(Калькулятор!$B$5+2),"",IF(T113=Калькулятор!$B$5+2,SUM($H$7:H112),Калькулятор!F110))</f>
        <v/>
      </c>
      <c r="I113" s="25" t="str">
        <f>IF(T113&gt;(Калькулятор!$B$5+2),"",IF(T113=Калькулятор!$B$5+2,0,IF(T113&lt;=Калькулятор!$B$5,0,0)))</f>
        <v/>
      </c>
      <c r="J113" s="23" t="str">
        <f>IF(T113&gt;(Калькулятор!$B$5+2),"",IF(T113=Калькулятор!$B$5+2,SUM($J$7:J112),IF(T113&lt;=Калькулятор!$B$5,0,0)))</f>
        <v/>
      </c>
      <c r="K113" s="26" t="str">
        <f>IF(T113&gt;(Калькулятор!$B$5+2),"",IF(T113=Калькулятор!$B$5+2,0,IF(T113&lt;=Калькулятор!$B$5,0,0)))</f>
        <v/>
      </c>
      <c r="L113" s="24" t="str">
        <f>IF(T113&gt;(Калькулятор!$B$5+2),"",IF(T113=Калькулятор!$B$5+2,0,IF(T113&lt;=Калькулятор!$B$5,0,0)))</f>
        <v/>
      </c>
      <c r="M113" s="24" t="str">
        <f>IF(T113&gt;(Калькулятор!$B$5+2),"",IF(T113=Калькулятор!$B$5+2,0,IF(T113&lt;=Калькулятор!$B$5,0,0)))</f>
        <v/>
      </c>
      <c r="N113" s="24" t="str">
        <f>IF(T113&gt;(Калькулятор!$B$5+2),"",IF(T113=Калькулятор!$B$5+2,0,IF(T113&lt;=Калькулятор!$B$5,0,0)))</f>
        <v/>
      </c>
      <c r="O113" s="24" t="str">
        <f>IF(T113&gt;(Калькулятор!$B$5+2),"",IF(T113=Калькулятор!$B$5+2,0,IF(T113&lt;=Калькулятор!$B$5,0,0)))</f>
        <v/>
      </c>
      <c r="P113" s="24" t="str">
        <f>IF(T113&gt;(Калькулятор!$B$5+2),"",IF(T113=Калькулятор!$B$5+2,0,IF(T113&lt;=Калькулятор!$B$5,0,0)))</f>
        <v/>
      </c>
      <c r="Q113" s="24" t="str">
        <f>IF(T113&gt;(Калькулятор!$B$5+2),"",IF(T113=Калькулятор!$B$5+2,0,IF(T113&lt;=Калькулятор!$B$5,0,0)))</f>
        <v/>
      </c>
      <c r="R113" s="96" t="str">
        <f>IF(T113&gt;(Калькулятор!$B$5+2),"",IF(T113=Калькулятор!$B$5+2,XIRR($D$7:D112,$B$7:B112,50),"Х"))</f>
        <v/>
      </c>
      <c r="S113" s="23" t="str">
        <f>IF(T113&gt;(Калькулятор!$B$5+2),"",IF(T113=Калькулятор!$B$5+2,F113+E113+J113+H113,"Х"))</f>
        <v/>
      </c>
      <c r="T113" s="18">
        <v>107</v>
      </c>
      <c r="U113" s="19" t="str">
        <f ca="1">Калькулятор!E110</f>
        <v>погашено</v>
      </c>
    </row>
    <row r="114" spans="1:21" ht="15.75" x14ac:dyDescent="0.25">
      <c r="A114" s="20" t="str">
        <f>IF(T114&gt;(Калькулятор!$B$5+2),"",IF(T114=Калькулятор!$B$5+2,"Усього",Калькулятор!C111))</f>
        <v/>
      </c>
      <c r="B114" s="21" t="str">
        <f>IF(T114&gt;(Калькулятор!$B$5+2),"",IF(T114=Калькулятор!$B$5+2,"Х",Калькулятор!D111))</f>
        <v/>
      </c>
      <c r="C114" s="22" t="str">
        <f>IF(T114&gt;(Калькулятор!$B$5+2),"",IF(T114=Калькулятор!$B$5+2,SUM($C$8:C113),IFERROR(B114-B113,"")))</f>
        <v/>
      </c>
      <c r="D114" s="23" t="str">
        <f>IF(T114&gt;(Калькулятор!$B$5+2),"",IF(T114=Калькулятор!$B$5+2,SUM($D$7:D113),Калькулятор!J111))</f>
        <v/>
      </c>
      <c r="E114" s="23" t="str">
        <f>IF(T114&gt;(Калькулятор!$B$5+2),"",IF(T114=Калькулятор!$B$5+2,SUM(E113),Калькулятор!G111))</f>
        <v/>
      </c>
      <c r="F114" s="23" t="str">
        <f>IF(T114&gt;(Калькулятор!$B$5+2),"",IF(T114=Калькулятор!$B$5+2,SUM($F$7:F113),Калькулятор!H111))</f>
        <v/>
      </c>
      <c r="G114" s="24" t="str">
        <f>IF(T114&gt;(Калькулятор!$B$5+2),"",IF(T114=Калькулятор!$B$5+2,0,IF(T114&lt;=Калькулятор!$B$5,0,0)))</f>
        <v/>
      </c>
      <c r="H114" s="23" t="str">
        <f>IF(T114&gt;(Калькулятор!$B$5+2),"",IF(T114=Калькулятор!$B$5+2,SUM($H$7:H113),Калькулятор!F111))</f>
        <v/>
      </c>
      <c r="I114" s="25" t="str">
        <f>IF(T114&gt;(Калькулятор!$B$5+2),"",IF(T114=Калькулятор!$B$5+2,0,IF(T114&lt;=Калькулятор!$B$5,0,0)))</f>
        <v/>
      </c>
      <c r="J114" s="23" t="str">
        <f>IF(T114&gt;(Калькулятор!$B$5+2),"",IF(T114=Калькулятор!$B$5+2,SUM($J$7:J113),IF(T114&lt;=Калькулятор!$B$5,0,0)))</f>
        <v/>
      </c>
      <c r="K114" s="26" t="str">
        <f>IF(T114&gt;(Калькулятор!$B$5+2),"",IF(T114=Калькулятор!$B$5+2,0,IF(T114&lt;=Калькулятор!$B$5,0,0)))</f>
        <v/>
      </c>
      <c r="L114" s="24" t="str">
        <f>IF(T114&gt;(Калькулятор!$B$5+2),"",IF(T114=Калькулятор!$B$5+2,0,IF(T114&lt;=Калькулятор!$B$5,0,0)))</f>
        <v/>
      </c>
      <c r="M114" s="24" t="str">
        <f>IF(T114&gt;(Калькулятор!$B$5+2),"",IF(T114=Калькулятор!$B$5+2,0,IF(T114&lt;=Калькулятор!$B$5,0,0)))</f>
        <v/>
      </c>
      <c r="N114" s="24" t="str">
        <f>IF(T114&gt;(Калькулятор!$B$5+2),"",IF(T114=Калькулятор!$B$5+2,0,IF(T114&lt;=Калькулятор!$B$5,0,0)))</f>
        <v/>
      </c>
      <c r="O114" s="24" t="str">
        <f>IF(T114&gt;(Калькулятор!$B$5+2),"",IF(T114=Калькулятор!$B$5+2,0,IF(T114&lt;=Калькулятор!$B$5,0,0)))</f>
        <v/>
      </c>
      <c r="P114" s="24" t="str">
        <f>IF(T114&gt;(Калькулятор!$B$5+2),"",IF(T114=Калькулятор!$B$5+2,0,IF(T114&lt;=Калькулятор!$B$5,0,0)))</f>
        <v/>
      </c>
      <c r="Q114" s="24" t="str">
        <f>IF(T114&gt;(Калькулятор!$B$5+2),"",IF(T114=Калькулятор!$B$5+2,0,IF(T114&lt;=Калькулятор!$B$5,0,0)))</f>
        <v/>
      </c>
      <c r="R114" s="96" t="str">
        <f>IF(T114&gt;(Калькулятор!$B$5+2),"",IF(T114=Калькулятор!$B$5+2,XIRR($D$7:D113,$B$7:B113,50),"Х"))</f>
        <v/>
      </c>
      <c r="S114" s="23" t="str">
        <f>IF(T114&gt;(Калькулятор!$B$5+2),"",IF(T114=Калькулятор!$B$5+2,F114+E114+J114+H114,"Х"))</f>
        <v/>
      </c>
      <c r="T114" s="18">
        <v>108</v>
      </c>
      <c r="U114" s="19" t="str">
        <f ca="1">Калькулятор!E111</f>
        <v>погашено</v>
      </c>
    </row>
    <row r="115" spans="1:21" ht="15.75" x14ac:dyDescent="0.25">
      <c r="A115" s="20" t="str">
        <f>IF(T115&gt;(Калькулятор!$B$5+2),"",IF(T115=Калькулятор!$B$5+2,"Усього",Калькулятор!C112))</f>
        <v/>
      </c>
      <c r="B115" s="21" t="str">
        <f>IF(T115&gt;(Калькулятор!$B$5+2),"",IF(T115=Калькулятор!$B$5+2,"Х",Калькулятор!D112))</f>
        <v/>
      </c>
      <c r="C115" s="22" t="str">
        <f>IF(T115&gt;(Калькулятор!$B$5+2),"",IF(T115=Калькулятор!$B$5+2,SUM($C$8:C114),IFERROR(B115-B114,"")))</f>
        <v/>
      </c>
      <c r="D115" s="23" t="str">
        <f>IF(T115&gt;(Калькулятор!$B$5+2),"",IF(T115=Калькулятор!$B$5+2,SUM($D$7:D114),Калькулятор!J112))</f>
        <v/>
      </c>
      <c r="E115" s="23" t="str">
        <f>IF(T115&gt;(Калькулятор!$B$5+2),"",IF(T115=Калькулятор!$B$5+2,SUM(E114),Калькулятор!G112))</f>
        <v/>
      </c>
      <c r="F115" s="23" t="str">
        <f>IF(T115&gt;(Калькулятор!$B$5+2),"",IF(T115=Калькулятор!$B$5+2,SUM($F$7:F114),Калькулятор!H112))</f>
        <v/>
      </c>
      <c r="G115" s="24" t="str">
        <f>IF(T115&gt;(Калькулятор!$B$5+2),"",IF(T115=Калькулятор!$B$5+2,0,IF(T115&lt;=Калькулятор!$B$5,0,0)))</f>
        <v/>
      </c>
      <c r="H115" s="23" t="str">
        <f>IF(T115&gt;(Калькулятор!$B$5+2),"",IF(T115=Калькулятор!$B$5+2,SUM($H$7:H114),Калькулятор!F112))</f>
        <v/>
      </c>
      <c r="I115" s="25" t="str">
        <f>IF(T115&gt;(Калькулятор!$B$5+2),"",IF(T115=Калькулятор!$B$5+2,0,IF(T115&lt;=Калькулятор!$B$5,0,0)))</f>
        <v/>
      </c>
      <c r="J115" s="23" t="str">
        <f>IF(T115&gt;(Калькулятор!$B$5+2),"",IF(T115=Калькулятор!$B$5+2,SUM($J$7:J114),IF(T115&lt;=Калькулятор!$B$5,0,0)))</f>
        <v/>
      </c>
      <c r="K115" s="26" t="str">
        <f>IF(T115&gt;(Калькулятор!$B$5+2),"",IF(T115=Калькулятор!$B$5+2,0,IF(T115&lt;=Калькулятор!$B$5,0,0)))</f>
        <v/>
      </c>
      <c r="L115" s="24" t="str">
        <f>IF(T115&gt;(Калькулятор!$B$5+2),"",IF(T115=Калькулятор!$B$5+2,0,IF(T115&lt;=Калькулятор!$B$5,0,0)))</f>
        <v/>
      </c>
      <c r="M115" s="24" t="str">
        <f>IF(T115&gt;(Калькулятор!$B$5+2),"",IF(T115=Калькулятор!$B$5+2,0,IF(T115&lt;=Калькулятор!$B$5,0,0)))</f>
        <v/>
      </c>
      <c r="N115" s="24" t="str">
        <f>IF(T115&gt;(Калькулятор!$B$5+2),"",IF(T115=Калькулятор!$B$5+2,0,IF(T115&lt;=Калькулятор!$B$5,0,0)))</f>
        <v/>
      </c>
      <c r="O115" s="24" t="str">
        <f>IF(T115&gt;(Калькулятор!$B$5+2),"",IF(T115=Калькулятор!$B$5+2,0,IF(T115&lt;=Калькулятор!$B$5,0,0)))</f>
        <v/>
      </c>
      <c r="P115" s="24" t="str">
        <f>IF(T115&gt;(Калькулятор!$B$5+2),"",IF(T115=Калькулятор!$B$5+2,0,IF(T115&lt;=Калькулятор!$B$5,0,0)))</f>
        <v/>
      </c>
      <c r="Q115" s="24" t="str">
        <f>IF(T115&gt;(Калькулятор!$B$5+2),"",IF(T115=Калькулятор!$B$5+2,0,IF(T115&lt;=Калькулятор!$B$5,0,0)))</f>
        <v/>
      </c>
      <c r="R115" s="96" t="str">
        <f>IF(T115&gt;(Калькулятор!$B$5+2),"",IF(T115=Калькулятор!$B$5+2,XIRR($D$7:D114,$B$7:B114,50),"Х"))</f>
        <v/>
      </c>
      <c r="S115" s="23" t="str">
        <f>IF(T115&gt;(Калькулятор!$B$5+2),"",IF(T115=Калькулятор!$B$5+2,F115+E115+J115+H115,"Х"))</f>
        <v/>
      </c>
      <c r="T115" s="18">
        <v>109</v>
      </c>
      <c r="U115" s="19" t="str">
        <f ca="1">Калькулятор!E112</f>
        <v>погашено</v>
      </c>
    </row>
    <row r="116" spans="1:21" ht="15.75" x14ac:dyDescent="0.25">
      <c r="A116" s="20" t="str">
        <f>IF(T116&gt;(Калькулятор!$B$5+2),"",IF(T116=Калькулятор!$B$5+2,"Усього",Калькулятор!C113))</f>
        <v/>
      </c>
      <c r="B116" s="21" t="str">
        <f>IF(T116&gt;(Калькулятор!$B$5+2),"",IF(T116=Калькулятор!$B$5+2,"Х",Калькулятор!D113))</f>
        <v/>
      </c>
      <c r="C116" s="22" t="str">
        <f>IF(T116&gt;(Калькулятор!$B$5+2),"",IF(T116=Калькулятор!$B$5+2,SUM($C$8:C115),IFERROR(B116-B115,"")))</f>
        <v/>
      </c>
      <c r="D116" s="23" t="str">
        <f>IF(T116&gt;(Калькулятор!$B$5+2),"",IF(T116=Калькулятор!$B$5+2,SUM($D$7:D115),Калькулятор!J113))</f>
        <v/>
      </c>
      <c r="E116" s="23" t="str">
        <f>IF(T116&gt;(Калькулятор!$B$5+2),"",IF(T116=Калькулятор!$B$5+2,SUM(E115),Калькулятор!G113))</f>
        <v/>
      </c>
      <c r="F116" s="23" t="str">
        <f>IF(T116&gt;(Калькулятор!$B$5+2),"",IF(T116=Калькулятор!$B$5+2,SUM($F$7:F115),Калькулятор!H113))</f>
        <v/>
      </c>
      <c r="G116" s="24" t="str">
        <f>IF(T116&gt;(Калькулятор!$B$5+2),"",IF(T116=Калькулятор!$B$5+2,0,IF(T116&lt;=Калькулятор!$B$5,0,0)))</f>
        <v/>
      </c>
      <c r="H116" s="23" t="str">
        <f>IF(T116&gt;(Калькулятор!$B$5+2),"",IF(T116=Калькулятор!$B$5+2,SUM($H$7:H115),Калькулятор!F113))</f>
        <v/>
      </c>
      <c r="I116" s="25" t="str">
        <f>IF(T116&gt;(Калькулятор!$B$5+2),"",IF(T116=Калькулятор!$B$5+2,0,IF(T116&lt;=Калькулятор!$B$5,0,0)))</f>
        <v/>
      </c>
      <c r="J116" s="23" t="str">
        <f>IF(T116&gt;(Калькулятор!$B$5+2),"",IF(T116=Калькулятор!$B$5+2,SUM($J$7:J115),IF(T116&lt;=Калькулятор!$B$5,0,0)))</f>
        <v/>
      </c>
      <c r="K116" s="26" t="str">
        <f>IF(T116&gt;(Калькулятор!$B$5+2),"",IF(T116=Калькулятор!$B$5+2,0,IF(T116&lt;=Калькулятор!$B$5,0,0)))</f>
        <v/>
      </c>
      <c r="L116" s="24" t="str">
        <f>IF(T116&gt;(Калькулятор!$B$5+2),"",IF(T116=Калькулятор!$B$5+2,0,IF(T116&lt;=Калькулятор!$B$5,0,0)))</f>
        <v/>
      </c>
      <c r="M116" s="24" t="str">
        <f>IF(T116&gt;(Калькулятор!$B$5+2),"",IF(T116=Калькулятор!$B$5+2,0,IF(T116&lt;=Калькулятор!$B$5,0,0)))</f>
        <v/>
      </c>
      <c r="N116" s="24" t="str">
        <f>IF(T116&gt;(Калькулятор!$B$5+2),"",IF(T116=Калькулятор!$B$5+2,0,IF(T116&lt;=Калькулятор!$B$5,0,0)))</f>
        <v/>
      </c>
      <c r="O116" s="24" t="str">
        <f>IF(T116&gt;(Калькулятор!$B$5+2),"",IF(T116=Калькулятор!$B$5+2,0,IF(T116&lt;=Калькулятор!$B$5,0,0)))</f>
        <v/>
      </c>
      <c r="P116" s="24" t="str">
        <f>IF(T116&gt;(Калькулятор!$B$5+2),"",IF(T116=Калькулятор!$B$5+2,0,IF(T116&lt;=Калькулятор!$B$5,0,0)))</f>
        <v/>
      </c>
      <c r="Q116" s="24" t="str">
        <f>IF(T116&gt;(Калькулятор!$B$5+2),"",IF(T116=Калькулятор!$B$5+2,0,IF(T116&lt;=Калькулятор!$B$5,0,0)))</f>
        <v/>
      </c>
      <c r="R116" s="96" t="str">
        <f>IF(T116&gt;(Калькулятор!$B$5+2),"",IF(T116=Калькулятор!$B$5+2,XIRR($D$7:D115,$B$7:B115,50),"Х"))</f>
        <v/>
      </c>
      <c r="S116" s="23" t="str">
        <f>IF(T116&gt;(Калькулятор!$B$5+2),"",IF(T116=Калькулятор!$B$5+2,F116+E116+J116+H116,"Х"))</f>
        <v/>
      </c>
      <c r="T116" s="18">
        <v>110</v>
      </c>
      <c r="U116" s="19" t="str">
        <f ca="1">Калькулятор!E113</f>
        <v>погашено</v>
      </c>
    </row>
    <row r="117" spans="1:21" ht="15.75" x14ac:dyDescent="0.25">
      <c r="A117" s="20" t="str">
        <f>IF(T117&gt;(Калькулятор!$B$5+2),"",IF(T117=Калькулятор!$B$5+2,"Усього",Калькулятор!C114))</f>
        <v/>
      </c>
      <c r="B117" s="21" t="str">
        <f>IF(T117&gt;(Калькулятор!$B$5+2),"",IF(T117=Калькулятор!$B$5+2,"Х",Калькулятор!D114))</f>
        <v/>
      </c>
      <c r="C117" s="22" t="str">
        <f>IF(T117&gt;(Калькулятор!$B$5+2),"",IF(T117=Калькулятор!$B$5+2,SUM($C$8:C116),IFERROR(B117-B116,"")))</f>
        <v/>
      </c>
      <c r="D117" s="23" t="str">
        <f>IF(T117&gt;(Калькулятор!$B$5+2),"",IF(T117=Калькулятор!$B$5+2,SUM($D$7:D116),Калькулятор!J114))</f>
        <v/>
      </c>
      <c r="E117" s="23" t="str">
        <f>IF(T117&gt;(Калькулятор!$B$5+2),"",IF(T117=Калькулятор!$B$5+2,SUM(E116),Калькулятор!G114))</f>
        <v/>
      </c>
      <c r="F117" s="23" t="str">
        <f>IF(T117&gt;(Калькулятор!$B$5+2),"",IF(T117=Калькулятор!$B$5+2,SUM($F$7:F116),Калькулятор!H114))</f>
        <v/>
      </c>
      <c r="G117" s="24" t="str">
        <f>IF(T117&gt;(Калькулятор!$B$5+2),"",IF(T117=Калькулятор!$B$5+2,0,IF(T117&lt;=Калькулятор!$B$5,0,0)))</f>
        <v/>
      </c>
      <c r="H117" s="23" t="str">
        <f>IF(T117&gt;(Калькулятор!$B$5+2),"",IF(T117=Калькулятор!$B$5+2,SUM($H$7:H116),Калькулятор!F114))</f>
        <v/>
      </c>
      <c r="I117" s="25" t="str">
        <f>IF(T117&gt;(Калькулятор!$B$5+2),"",IF(T117=Калькулятор!$B$5+2,0,IF(T117&lt;=Калькулятор!$B$5,0,0)))</f>
        <v/>
      </c>
      <c r="J117" s="23" t="str">
        <f>IF(T117&gt;(Калькулятор!$B$5+2),"",IF(T117=Калькулятор!$B$5+2,SUM($J$7:J116),IF(T117&lt;=Калькулятор!$B$5,0,0)))</f>
        <v/>
      </c>
      <c r="K117" s="26" t="str">
        <f>IF(T117&gt;(Калькулятор!$B$5+2),"",IF(T117=Калькулятор!$B$5+2,0,IF(T117&lt;=Калькулятор!$B$5,0,0)))</f>
        <v/>
      </c>
      <c r="L117" s="24" t="str">
        <f>IF(T117&gt;(Калькулятор!$B$5+2),"",IF(T117=Калькулятор!$B$5+2,0,IF(T117&lt;=Калькулятор!$B$5,0,0)))</f>
        <v/>
      </c>
      <c r="M117" s="24" t="str">
        <f>IF(T117&gt;(Калькулятор!$B$5+2),"",IF(T117=Калькулятор!$B$5+2,0,IF(T117&lt;=Калькулятор!$B$5,0,0)))</f>
        <v/>
      </c>
      <c r="N117" s="24" t="str">
        <f>IF(T117&gt;(Калькулятор!$B$5+2),"",IF(T117=Калькулятор!$B$5+2,0,IF(T117&lt;=Калькулятор!$B$5,0,0)))</f>
        <v/>
      </c>
      <c r="O117" s="24" t="str">
        <f>IF(T117&gt;(Калькулятор!$B$5+2),"",IF(T117=Калькулятор!$B$5+2,0,IF(T117&lt;=Калькулятор!$B$5,0,0)))</f>
        <v/>
      </c>
      <c r="P117" s="24" t="str">
        <f>IF(T117&gt;(Калькулятор!$B$5+2),"",IF(T117=Калькулятор!$B$5+2,0,IF(T117&lt;=Калькулятор!$B$5,0,0)))</f>
        <v/>
      </c>
      <c r="Q117" s="24" t="str">
        <f>IF(T117&gt;(Калькулятор!$B$5+2),"",IF(T117=Калькулятор!$B$5+2,0,IF(T117&lt;=Калькулятор!$B$5,0,0)))</f>
        <v/>
      </c>
      <c r="R117" s="96" t="str">
        <f>IF(T117&gt;(Калькулятор!$B$5+2),"",IF(T117=Калькулятор!$B$5+2,XIRR($D$7:D116,$B$7:B116,50),"Х"))</f>
        <v/>
      </c>
      <c r="S117" s="23" t="str">
        <f>IF(T117&gt;(Калькулятор!$B$5+2),"",IF(T117=Калькулятор!$B$5+2,F117+E117+J117+H117,"Х"))</f>
        <v/>
      </c>
      <c r="T117" s="18">
        <v>111</v>
      </c>
      <c r="U117" s="19" t="str">
        <f ca="1">Калькулятор!E114</f>
        <v>погашено</v>
      </c>
    </row>
    <row r="118" spans="1:21" ht="15.75" x14ac:dyDescent="0.25">
      <c r="A118" s="20" t="str">
        <f>IF(T118&gt;(Калькулятор!$B$5+2),"",IF(T118=Калькулятор!$B$5+2,"Усього",Калькулятор!C115))</f>
        <v/>
      </c>
      <c r="B118" s="21" t="str">
        <f>IF(T118&gt;(Калькулятор!$B$5+2),"",IF(T118=Калькулятор!$B$5+2,"Х",Калькулятор!D115))</f>
        <v/>
      </c>
      <c r="C118" s="22" t="str">
        <f>IF(T118&gt;(Калькулятор!$B$5+2),"",IF(T118=Калькулятор!$B$5+2,SUM($C$8:C117),IFERROR(B118-B117,"")))</f>
        <v/>
      </c>
      <c r="D118" s="23" t="str">
        <f>IF(T118&gt;(Калькулятор!$B$5+2),"",IF(T118=Калькулятор!$B$5+2,SUM($D$7:D117),Калькулятор!J115))</f>
        <v/>
      </c>
      <c r="E118" s="23" t="str">
        <f>IF(T118&gt;(Калькулятор!$B$5+2),"",IF(T118=Калькулятор!$B$5+2,SUM(E117),Калькулятор!G115))</f>
        <v/>
      </c>
      <c r="F118" s="23" t="str">
        <f>IF(T118&gt;(Калькулятор!$B$5+2),"",IF(T118=Калькулятор!$B$5+2,SUM($F$7:F117),Калькулятор!H115))</f>
        <v/>
      </c>
      <c r="G118" s="24" t="str">
        <f>IF(T118&gt;(Калькулятор!$B$5+2),"",IF(T118=Калькулятор!$B$5+2,0,IF(T118&lt;=Калькулятор!$B$5,0,0)))</f>
        <v/>
      </c>
      <c r="H118" s="23" t="str">
        <f>IF(T118&gt;(Калькулятор!$B$5+2),"",IF(T118=Калькулятор!$B$5+2,SUM($H$7:H117),Калькулятор!F115))</f>
        <v/>
      </c>
      <c r="I118" s="25" t="str">
        <f>IF(T118&gt;(Калькулятор!$B$5+2),"",IF(T118=Калькулятор!$B$5+2,0,IF(T118&lt;=Калькулятор!$B$5,0,0)))</f>
        <v/>
      </c>
      <c r="J118" s="23" t="str">
        <f>IF(T118&gt;(Калькулятор!$B$5+2),"",IF(T118=Калькулятор!$B$5+2,SUM($J$7:J117),IF(T118&lt;=Калькулятор!$B$5,0,0)))</f>
        <v/>
      </c>
      <c r="K118" s="26" t="str">
        <f>IF(T118&gt;(Калькулятор!$B$5+2),"",IF(T118=Калькулятор!$B$5+2,0,IF(T118&lt;=Калькулятор!$B$5,0,0)))</f>
        <v/>
      </c>
      <c r="L118" s="24" t="str">
        <f>IF(T118&gt;(Калькулятор!$B$5+2),"",IF(T118=Калькулятор!$B$5+2,0,IF(T118&lt;=Калькулятор!$B$5,0,0)))</f>
        <v/>
      </c>
      <c r="M118" s="24" t="str">
        <f>IF(T118&gt;(Калькулятор!$B$5+2),"",IF(T118=Калькулятор!$B$5+2,0,IF(T118&lt;=Калькулятор!$B$5,0,0)))</f>
        <v/>
      </c>
      <c r="N118" s="24" t="str">
        <f>IF(T118&gt;(Калькулятор!$B$5+2),"",IF(T118=Калькулятор!$B$5+2,0,IF(T118&lt;=Калькулятор!$B$5,0,0)))</f>
        <v/>
      </c>
      <c r="O118" s="24" t="str">
        <f>IF(T118&gt;(Калькулятор!$B$5+2),"",IF(T118=Калькулятор!$B$5+2,0,IF(T118&lt;=Калькулятор!$B$5,0,0)))</f>
        <v/>
      </c>
      <c r="P118" s="24" t="str">
        <f>IF(T118&gt;(Калькулятор!$B$5+2),"",IF(T118=Калькулятор!$B$5+2,0,IF(T118&lt;=Калькулятор!$B$5,0,0)))</f>
        <v/>
      </c>
      <c r="Q118" s="24" t="str">
        <f>IF(T118&gt;(Калькулятор!$B$5+2),"",IF(T118=Калькулятор!$B$5+2,0,IF(T118&lt;=Калькулятор!$B$5,0,0)))</f>
        <v/>
      </c>
      <c r="R118" s="96" t="str">
        <f>IF(T118&gt;(Калькулятор!$B$5+2),"",IF(T118=Калькулятор!$B$5+2,XIRR($D$7:D117,$B$7:B117,50),"Х"))</f>
        <v/>
      </c>
      <c r="S118" s="23" t="str">
        <f>IF(T118&gt;(Калькулятор!$B$5+2),"",IF(T118=Калькулятор!$B$5+2,F118+E118+J118+H118,"Х"))</f>
        <v/>
      </c>
      <c r="T118" s="18">
        <v>112</v>
      </c>
      <c r="U118" s="19" t="str">
        <f ca="1">Калькулятор!E115</f>
        <v>погашено</v>
      </c>
    </row>
    <row r="119" spans="1:21" ht="15.75" x14ac:dyDescent="0.25">
      <c r="A119" s="20" t="str">
        <f>IF(T119&gt;(Калькулятор!$B$5+2),"",IF(T119=Калькулятор!$B$5+2,"Усього",Калькулятор!C116))</f>
        <v/>
      </c>
      <c r="B119" s="21" t="str">
        <f>IF(T119&gt;(Калькулятор!$B$5+2),"",IF(T119=Калькулятор!$B$5+2,"Х",Калькулятор!D116))</f>
        <v/>
      </c>
      <c r="C119" s="22" t="str">
        <f>IF(T119&gt;(Калькулятор!$B$5+2),"",IF(T119=Калькулятор!$B$5+2,SUM($C$8:C118),IFERROR(B119-B118,"")))</f>
        <v/>
      </c>
      <c r="D119" s="23" t="str">
        <f>IF(T119&gt;(Калькулятор!$B$5+2),"",IF(T119=Калькулятор!$B$5+2,SUM($D$7:D118),Калькулятор!J116))</f>
        <v/>
      </c>
      <c r="E119" s="23" t="str">
        <f>IF(T119&gt;(Калькулятор!$B$5+2),"",IF(T119=Калькулятор!$B$5+2,SUM(E118),Калькулятор!G116))</f>
        <v/>
      </c>
      <c r="F119" s="23" t="str">
        <f>IF(T119&gt;(Калькулятор!$B$5+2),"",IF(T119=Калькулятор!$B$5+2,SUM($F$7:F118),Калькулятор!H116))</f>
        <v/>
      </c>
      <c r="G119" s="24" t="str">
        <f>IF(T119&gt;(Калькулятор!$B$5+2),"",IF(T119=Калькулятор!$B$5+2,0,IF(T119&lt;=Калькулятор!$B$5,0,0)))</f>
        <v/>
      </c>
      <c r="H119" s="23" t="str">
        <f>IF(T119&gt;(Калькулятор!$B$5+2),"",IF(T119=Калькулятор!$B$5+2,SUM($H$7:H118),Калькулятор!F116))</f>
        <v/>
      </c>
      <c r="I119" s="25" t="str">
        <f>IF(T119&gt;(Калькулятор!$B$5+2),"",IF(T119=Калькулятор!$B$5+2,0,IF(T119&lt;=Калькулятор!$B$5,0,0)))</f>
        <v/>
      </c>
      <c r="J119" s="23" t="str">
        <f>IF(T119&gt;(Калькулятор!$B$5+2),"",IF(T119=Калькулятор!$B$5+2,SUM($J$7:J118),IF(T119&lt;=Калькулятор!$B$5,0,0)))</f>
        <v/>
      </c>
      <c r="K119" s="26" t="str">
        <f>IF(T119&gt;(Калькулятор!$B$5+2),"",IF(T119=Калькулятор!$B$5+2,0,IF(T119&lt;=Калькулятор!$B$5,0,0)))</f>
        <v/>
      </c>
      <c r="L119" s="24" t="str">
        <f>IF(T119&gt;(Калькулятор!$B$5+2),"",IF(T119=Калькулятор!$B$5+2,0,IF(T119&lt;=Калькулятор!$B$5,0,0)))</f>
        <v/>
      </c>
      <c r="M119" s="24" t="str">
        <f>IF(T119&gt;(Калькулятор!$B$5+2),"",IF(T119=Калькулятор!$B$5+2,0,IF(T119&lt;=Калькулятор!$B$5,0,0)))</f>
        <v/>
      </c>
      <c r="N119" s="24" t="str">
        <f>IF(T119&gt;(Калькулятор!$B$5+2),"",IF(T119=Калькулятор!$B$5+2,0,IF(T119&lt;=Калькулятор!$B$5,0,0)))</f>
        <v/>
      </c>
      <c r="O119" s="24" t="str">
        <f>IF(T119&gt;(Калькулятор!$B$5+2),"",IF(T119=Калькулятор!$B$5+2,0,IF(T119&lt;=Калькулятор!$B$5,0,0)))</f>
        <v/>
      </c>
      <c r="P119" s="24" t="str">
        <f>IF(T119&gt;(Калькулятор!$B$5+2),"",IF(T119=Калькулятор!$B$5+2,0,IF(T119&lt;=Калькулятор!$B$5,0,0)))</f>
        <v/>
      </c>
      <c r="Q119" s="24" t="str">
        <f>IF(T119&gt;(Калькулятор!$B$5+2),"",IF(T119=Калькулятор!$B$5+2,0,IF(T119&lt;=Калькулятор!$B$5,0,0)))</f>
        <v/>
      </c>
      <c r="R119" s="96" t="str">
        <f>IF(T119&gt;(Калькулятор!$B$5+2),"",IF(T119=Калькулятор!$B$5+2,XIRR($D$7:D118,$B$7:B118,50),"Х"))</f>
        <v/>
      </c>
      <c r="S119" s="23" t="str">
        <f>IF(T119&gt;(Калькулятор!$B$5+2),"",IF(T119=Калькулятор!$B$5+2,F119+E119+J119+H119,"Х"))</f>
        <v/>
      </c>
      <c r="T119" s="18">
        <v>113</v>
      </c>
      <c r="U119" s="19" t="str">
        <f ca="1">Калькулятор!E116</f>
        <v>погашено</v>
      </c>
    </row>
    <row r="120" spans="1:21" ht="15.75" x14ac:dyDescent="0.25">
      <c r="A120" s="20" t="str">
        <f>IF(T120&gt;(Калькулятор!$B$5+2),"",IF(T120=Калькулятор!$B$5+2,"Усього",Калькулятор!C117))</f>
        <v/>
      </c>
      <c r="B120" s="21" t="str">
        <f>IF(T120&gt;(Калькулятор!$B$5+2),"",IF(T120=Калькулятор!$B$5+2,"Х",Калькулятор!D117))</f>
        <v/>
      </c>
      <c r="C120" s="22" t="str">
        <f>IF(T120&gt;(Калькулятор!$B$5+2),"",IF(T120=Калькулятор!$B$5+2,SUM($C$8:C119),IFERROR(B120-B119,"")))</f>
        <v/>
      </c>
      <c r="D120" s="23" t="str">
        <f>IF(T120&gt;(Калькулятор!$B$5+2),"",IF(T120=Калькулятор!$B$5+2,SUM($D$7:D119),Калькулятор!J117))</f>
        <v/>
      </c>
      <c r="E120" s="23" t="str">
        <f>IF(T120&gt;(Калькулятор!$B$5+2),"",IF(T120=Калькулятор!$B$5+2,SUM(E119),Калькулятор!G117))</f>
        <v/>
      </c>
      <c r="F120" s="23" t="str">
        <f>IF(T120&gt;(Калькулятор!$B$5+2),"",IF(T120=Калькулятор!$B$5+2,SUM($F$7:F119),Калькулятор!H117))</f>
        <v/>
      </c>
      <c r="G120" s="24" t="str">
        <f>IF(T120&gt;(Калькулятор!$B$5+2),"",IF(T120=Калькулятор!$B$5+2,0,IF(T120&lt;=Калькулятор!$B$5,0,0)))</f>
        <v/>
      </c>
      <c r="H120" s="23" t="str">
        <f>IF(T120&gt;(Калькулятор!$B$5+2),"",IF(T120=Калькулятор!$B$5+2,SUM($H$7:H119),Калькулятор!F117))</f>
        <v/>
      </c>
      <c r="I120" s="25" t="str">
        <f>IF(T120&gt;(Калькулятор!$B$5+2),"",IF(T120=Калькулятор!$B$5+2,0,IF(T120&lt;=Калькулятор!$B$5,0,0)))</f>
        <v/>
      </c>
      <c r="J120" s="23" t="str">
        <f>IF(T120&gt;(Калькулятор!$B$5+2),"",IF(T120=Калькулятор!$B$5+2,SUM($J$7:J119),IF(T120&lt;=Калькулятор!$B$5,0,0)))</f>
        <v/>
      </c>
      <c r="K120" s="26" t="str">
        <f>IF(T120&gt;(Калькулятор!$B$5+2),"",IF(T120=Калькулятор!$B$5+2,0,IF(T120&lt;=Калькулятор!$B$5,0,0)))</f>
        <v/>
      </c>
      <c r="L120" s="24" t="str">
        <f>IF(T120&gt;(Калькулятор!$B$5+2),"",IF(T120=Калькулятор!$B$5+2,0,IF(T120&lt;=Калькулятор!$B$5,0,0)))</f>
        <v/>
      </c>
      <c r="M120" s="24" t="str">
        <f>IF(T120&gt;(Калькулятор!$B$5+2),"",IF(T120=Калькулятор!$B$5+2,0,IF(T120&lt;=Калькулятор!$B$5,0,0)))</f>
        <v/>
      </c>
      <c r="N120" s="24" t="str">
        <f>IF(T120&gt;(Калькулятор!$B$5+2),"",IF(T120=Калькулятор!$B$5+2,0,IF(T120&lt;=Калькулятор!$B$5,0,0)))</f>
        <v/>
      </c>
      <c r="O120" s="24" t="str">
        <f>IF(T120&gt;(Калькулятор!$B$5+2),"",IF(T120=Калькулятор!$B$5+2,0,IF(T120&lt;=Калькулятор!$B$5,0,0)))</f>
        <v/>
      </c>
      <c r="P120" s="24" t="str">
        <f>IF(T120&gt;(Калькулятор!$B$5+2),"",IF(T120=Калькулятор!$B$5+2,0,IF(T120&lt;=Калькулятор!$B$5,0,0)))</f>
        <v/>
      </c>
      <c r="Q120" s="24" t="str">
        <f>IF(T120&gt;(Калькулятор!$B$5+2),"",IF(T120=Калькулятор!$B$5+2,0,IF(T120&lt;=Калькулятор!$B$5,0,0)))</f>
        <v/>
      </c>
      <c r="R120" s="96" t="str">
        <f>IF(T120&gt;(Калькулятор!$B$5+2),"",IF(T120=Калькулятор!$B$5+2,XIRR($D$7:D119,$B$7:B119,50),"Х"))</f>
        <v/>
      </c>
      <c r="S120" s="23" t="str">
        <f>IF(T120&gt;(Калькулятор!$B$5+2),"",IF(T120=Калькулятор!$B$5+2,F120+E120+J120+H120,"Х"))</f>
        <v/>
      </c>
      <c r="T120" s="18">
        <v>114</v>
      </c>
      <c r="U120" s="19" t="str">
        <f ca="1">Калькулятор!E117</f>
        <v>погашено</v>
      </c>
    </row>
    <row r="121" spans="1:21" ht="15.75" x14ac:dyDescent="0.25">
      <c r="A121" s="20" t="str">
        <f>IF(T121&gt;(Калькулятор!$B$5+2),"",IF(T121=Калькулятор!$B$5+2,"Усього",Калькулятор!C118))</f>
        <v/>
      </c>
      <c r="B121" s="21" t="str">
        <f>IF(T121&gt;(Калькулятор!$B$5+2),"",IF(T121=Калькулятор!$B$5+2,"Х",Калькулятор!D118))</f>
        <v/>
      </c>
      <c r="C121" s="22" t="str">
        <f>IF(T121&gt;(Калькулятор!$B$5+2),"",IF(T121=Калькулятор!$B$5+2,SUM($C$8:C120),IFERROR(B121-B120,"")))</f>
        <v/>
      </c>
      <c r="D121" s="23" t="str">
        <f>IF(T121&gt;(Калькулятор!$B$5+2),"",IF(T121=Калькулятор!$B$5+2,SUM($D$7:D120),Калькулятор!J118))</f>
        <v/>
      </c>
      <c r="E121" s="23" t="str">
        <f>IF(T121&gt;(Калькулятор!$B$5+2),"",IF(T121=Калькулятор!$B$5+2,SUM(E120),Калькулятор!G118))</f>
        <v/>
      </c>
      <c r="F121" s="23" t="str">
        <f>IF(T121&gt;(Калькулятор!$B$5+2),"",IF(T121=Калькулятор!$B$5+2,SUM($F$7:F120),Калькулятор!H118))</f>
        <v/>
      </c>
      <c r="G121" s="24" t="str">
        <f>IF(T121&gt;(Калькулятор!$B$5+2),"",IF(T121=Калькулятор!$B$5+2,0,IF(T121&lt;=Калькулятор!$B$5,0,0)))</f>
        <v/>
      </c>
      <c r="H121" s="23" t="str">
        <f>IF(T121&gt;(Калькулятор!$B$5+2),"",IF(T121=Калькулятор!$B$5+2,SUM($H$7:H120),Калькулятор!F118))</f>
        <v/>
      </c>
      <c r="I121" s="25" t="str">
        <f>IF(T121&gt;(Калькулятор!$B$5+2),"",IF(T121=Калькулятор!$B$5+2,0,IF(T121&lt;=Калькулятор!$B$5,0,0)))</f>
        <v/>
      </c>
      <c r="J121" s="23" t="str">
        <f>IF(T121&gt;(Калькулятор!$B$5+2),"",IF(T121=Калькулятор!$B$5+2,SUM($J$7:J120),IF(T121&lt;=Калькулятор!$B$5,0,0)))</f>
        <v/>
      </c>
      <c r="K121" s="26" t="str">
        <f>IF(T121&gt;(Калькулятор!$B$5+2),"",IF(T121=Калькулятор!$B$5+2,0,IF(T121&lt;=Калькулятор!$B$5,0,0)))</f>
        <v/>
      </c>
      <c r="L121" s="24" t="str">
        <f>IF(T121&gt;(Калькулятор!$B$5+2),"",IF(T121=Калькулятор!$B$5+2,0,IF(T121&lt;=Калькулятор!$B$5,0,0)))</f>
        <v/>
      </c>
      <c r="M121" s="24" t="str">
        <f>IF(T121&gt;(Калькулятор!$B$5+2),"",IF(T121=Калькулятор!$B$5+2,0,IF(T121&lt;=Калькулятор!$B$5,0,0)))</f>
        <v/>
      </c>
      <c r="N121" s="24" t="str">
        <f>IF(T121&gt;(Калькулятор!$B$5+2),"",IF(T121=Калькулятор!$B$5+2,0,IF(T121&lt;=Калькулятор!$B$5,0,0)))</f>
        <v/>
      </c>
      <c r="O121" s="24" t="str">
        <f>IF(T121&gt;(Калькулятор!$B$5+2),"",IF(T121=Калькулятор!$B$5+2,0,IF(T121&lt;=Калькулятор!$B$5,0,0)))</f>
        <v/>
      </c>
      <c r="P121" s="24" t="str">
        <f>IF(T121&gt;(Калькулятор!$B$5+2),"",IF(T121=Калькулятор!$B$5+2,0,IF(T121&lt;=Калькулятор!$B$5,0,0)))</f>
        <v/>
      </c>
      <c r="Q121" s="24" t="str">
        <f>IF(T121&gt;(Калькулятор!$B$5+2),"",IF(T121=Калькулятор!$B$5+2,0,IF(T121&lt;=Калькулятор!$B$5,0,0)))</f>
        <v/>
      </c>
      <c r="R121" s="96" t="str">
        <f>IF(T121&gt;(Калькулятор!$B$5+2),"",IF(T121=Калькулятор!$B$5+2,XIRR($D$7:D120,$B$7:B120,50),"Х"))</f>
        <v/>
      </c>
      <c r="S121" s="23" t="str">
        <f>IF(T121&gt;(Калькулятор!$B$5+2),"",IF(T121=Калькулятор!$B$5+2,F121+E121+J121+H121,"Х"))</f>
        <v/>
      </c>
      <c r="T121" s="18">
        <v>115</v>
      </c>
      <c r="U121" s="19" t="str">
        <f ca="1">Калькулятор!E118</f>
        <v>погашено</v>
      </c>
    </row>
    <row r="122" spans="1:21" ht="15.75" x14ac:dyDescent="0.25">
      <c r="A122" s="20" t="str">
        <f>IF(T122&gt;(Калькулятор!$B$5+2),"",IF(T122=Калькулятор!$B$5+2,"Усього",Калькулятор!C119))</f>
        <v/>
      </c>
      <c r="B122" s="21" t="str">
        <f>IF(T122&gt;(Калькулятор!$B$5+2),"",IF(T122=Калькулятор!$B$5+2,"Х",Калькулятор!D119))</f>
        <v/>
      </c>
      <c r="C122" s="22" t="str">
        <f>IF(T122&gt;(Калькулятор!$B$5+2),"",IF(T122=Калькулятор!$B$5+2,SUM($C$8:C121),IFERROR(B122-B121,"")))</f>
        <v/>
      </c>
      <c r="D122" s="23" t="str">
        <f>IF(T122&gt;(Калькулятор!$B$5+2),"",IF(T122=Калькулятор!$B$5+2,SUM($D$7:D121),Калькулятор!J119))</f>
        <v/>
      </c>
      <c r="E122" s="23" t="str">
        <f>IF(T122&gt;(Калькулятор!$B$5+2),"",IF(T122=Калькулятор!$B$5+2,SUM(E121),Калькулятор!G119))</f>
        <v/>
      </c>
      <c r="F122" s="23" t="str">
        <f>IF(T122&gt;(Калькулятор!$B$5+2),"",IF(T122=Калькулятор!$B$5+2,SUM($F$7:F121),Калькулятор!H119))</f>
        <v/>
      </c>
      <c r="G122" s="24" t="str">
        <f>IF(T122&gt;(Калькулятор!$B$5+2),"",IF(T122=Калькулятор!$B$5+2,0,IF(T122&lt;=Калькулятор!$B$5,0,0)))</f>
        <v/>
      </c>
      <c r="H122" s="23" t="str">
        <f>IF(T122&gt;(Калькулятор!$B$5+2),"",IF(T122=Калькулятор!$B$5+2,SUM($H$7:H121),Калькулятор!F119))</f>
        <v/>
      </c>
      <c r="I122" s="25" t="str">
        <f>IF(T122&gt;(Калькулятор!$B$5+2),"",IF(T122=Калькулятор!$B$5+2,0,IF(T122&lt;=Калькулятор!$B$5,0,0)))</f>
        <v/>
      </c>
      <c r="J122" s="23" t="str">
        <f>IF(T122&gt;(Калькулятор!$B$5+2),"",IF(T122=Калькулятор!$B$5+2,SUM($J$7:J121),IF(T122&lt;=Калькулятор!$B$5,0,0)))</f>
        <v/>
      </c>
      <c r="K122" s="26" t="str">
        <f>IF(T122&gt;(Калькулятор!$B$5+2),"",IF(T122=Калькулятор!$B$5+2,0,IF(T122&lt;=Калькулятор!$B$5,0,0)))</f>
        <v/>
      </c>
      <c r="L122" s="24" t="str">
        <f>IF(T122&gt;(Калькулятор!$B$5+2),"",IF(T122=Калькулятор!$B$5+2,0,IF(T122&lt;=Калькулятор!$B$5,0,0)))</f>
        <v/>
      </c>
      <c r="M122" s="24" t="str">
        <f>IF(T122&gt;(Калькулятор!$B$5+2),"",IF(T122=Калькулятор!$B$5+2,0,IF(T122&lt;=Калькулятор!$B$5,0,0)))</f>
        <v/>
      </c>
      <c r="N122" s="24" t="str">
        <f>IF(T122&gt;(Калькулятор!$B$5+2),"",IF(T122=Калькулятор!$B$5+2,0,IF(T122&lt;=Калькулятор!$B$5,0,0)))</f>
        <v/>
      </c>
      <c r="O122" s="24" t="str">
        <f>IF(T122&gt;(Калькулятор!$B$5+2),"",IF(T122=Калькулятор!$B$5+2,0,IF(T122&lt;=Калькулятор!$B$5,0,0)))</f>
        <v/>
      </c>
      <c r="P122" s="24" t="str">
        <f>IF(T122&gt;(Калькулятор!$B$5+2),"",IF(T122=Калькулятор!$B$5+2,0,IF(T122&lt;=Калькулятор!$B$5,0,0)))</f>
        <v/>
      </c>
      <c r="Q122" s="24" t="str">
        <f>IF(T122&gt;(Калькулятор!$B$5+2),"",IF(T122=Калькулятор!$B$5+2,0,IF(T122&lt;=Калькулятор!$B$5,0,0)))</f>
        <v/>
      </c>
      <c r="R122" s="96" t="str">
        <f>IF(T122&gt;(Калькулятор!$B$5+2),"",IF(T122=Калькулятор!$B$5+2,XIRR($D$7:D121,$B$7:B121,50),"Х"))</f>
        <v/>
      </c>
      <c r="S122" s="23" t="str">
        <f>IF(T122&gt;(Калькулятор!$B$5+2),"",IF(T122=Калькулятор!$B$5+2,F122+E122+J122+H122,"Х"))</f>
        <v/>
      </c>
      <c r="T122" s="18">
        <v>116</v>
      </c>
      <c r="U122" s="19" t="str">
        <f ca="1">Калькулятор!E119</f>
        <v>погашено</v>
      </c>
    </row>
    <row r="123" spans="1:21" ht="15.75" x14ac:dyDescent="0.25">
      <c r="A123" s="20" t="str">
        <f>IF(T123&gt;(Калькулятор!$B$5+2),"",IF(T123=Калькулятор!$B$5+2,"Усього",Калькулятор!C120))</f>
        <v/>
      </c>
      <c r="B123" s="21" t="str">
        <f>IF(T123&gt;(Калькулятор!$B$5+2),"",IF(T123=Калькулятор!$B$5+2,"Х",Калькулятор!D120))</f>
        <v/>
      </c>
      <c r="C123" s="22" t="str">
        <f>IF(T123&gt;(Калькулятор!$B$5+2),"",IF(T123=Калькулятор!$B$5+2,SUM($C$8:C122),IFERROR(B123-B122,"")))</f>
        <v/>
      </c>
      <c r="D123" s="23" t="str">
        <f>IF(T123&gt;(Калькулятор!$B$5+2),"",IF(T123=Калькулятор!$B$5+2,SUM($D$7:D122),Калькулятор!J120))</f>
        <v/>
      </c>
      <c r="E123" s="23" t="str">
        <f>IF(T123&gt;(Калькулятор!$B$5+2),"",IF(T123=Калькулятор!$B$5+2,SUM(E122),Калькулятор!G120))</f>
        <v/>
      </c>
      <c r="F123" s="23" t="str">
        <f>IF(T123&gt;(Калькулятор!$B$5+2),"",IF(T123=Калькулятор!$B$5+2,SUM($F$7:F122),Калькулятор!H120))</f>
        <v/>
      </c>
      <c r="G123" s="24" t="str">
        <f>IF(T123&gt;(Калькулятор!$B$5+2),"",IF(T123=Калькулятор!$B$5+2,0,IF(T123&lt;=Калькулятор!$B$5,0,0)))</f>
        <v/>
      </c>
      <c r="H123" s="23" t="str">
        <f>IF(T123&gt;(Калькулятор!$B$5+2),"",IF(T123=Калькулятор!$B$5+2,SUM($H$7:H122),Калькулятор!F120))</f>
        <v/>
      </c>
      <c r="I123" s="25" t="str">
        <f>IF(T123&gt;(Калькулятор!$B$5+2),"",IF(T123=Калькулятор!$B$5+2,0,IF(T123&lt;=Калькулятор!$B$5,0,0)))</f>
        <v/>
      </c>
      <c r="J123" s="23" t="str">
        <f>IF(T123&gt;(Калькулятор!$B$5+2),"",IF(T123=Калькулятор!$B$5+2,SUM($J$7:J122),IF(T123&lt;=Калькулятор!$B$5,0,0)))</f>
        <v/>
      </c>
      <c r="K123" s="26" t="str">
        <f>IF(T123&gt;(Калькулятор!$B$5+2),"",IF(T123=Калькулятор!$B$5+2,0,IF(T123&lt;=Калькулятор!$B$5,0,0)))</f>
        <v/>
      </c>
      <c r="L123" s="24" t="str">
        <f>IF(T123&gt;(Калькулятор!$B$5+2),"",IF(T123=Калькулятор!$B$5+2,0,IF(T123&lt;=Калькулятор!$B$5,0,0)))</f>
        <v/>
      </c>
      <c r="M123" s="24" t="str">
        <f>IF(T123&gt;(Калькулятор!$B$5+2),"",IF(T123=Калькулятор!$B$5+2,0,IF(T123&lt;=Калькулятор!$B$5,0,0)))</f>
        <v/>
      </c>
      <c r="N123" s="24" t="str">
        <f>IF(T123&gt;(Калькулятор!$B$5+2),"",IF(T123=Калькулятор!$B$5+2,0,IF(T123&lt;=Калькулятор!$B$5,0,0)))</f>
        <v/>
      </c>
      <c r="O123" s="24" t="str">
        <f>IF(T123&gt;(Калькулятор!$B$5+2),"",IF(T123=Калькулятор!$B$5+2,0,IF(T123&lt;=Калькулятор!$B$5,0,0)))</f>
        <v/>
      </c>
      <c r="P123" s="24" t="str">
        <f>IF(T123&gt;(Калькулятор!$B$5+2),"",IF(T123=Калькулятор!$B$5+2,0,IF(T123&lt;=Калькулятор!$B$5,0,0)))</f>
        <v/>
      </c>
      <c r="Q123" s="24" t="str">
        <f>IF(T123&gt;(Калькулятор!$B$5+2),"",IF(T123=Калькулятор!$B$5+2,0,IF(T123&lt;=Калькулятор!$B$5,0,0)))</f>
        <v/>
      </c>
      <c r="R123" s="96" t="str">
        <f>IF(T123&gt;(Калькулятор!$B$5+2),"",IF(T123=Калькулятор!$B$5+2,XIRR($D$7:D122,$B$7:B122,50),"Х"))</f>
        <v/>
      </c>
      <c r="S123" s="23" t="str">
        <f>IF(T123&gt;(Калькулятор!$B$5+2),"",IF(T123=Калькулятор!$B$5+2,F123+E123+J123+H123,"Х"))</f>
        <v/>
      </c>
      <c r="T123" s="18">
        <v>117</v>
      </c>
      <c r="U123" s="19" t="str">
        <f ca="1">Калькулятор!E120</f>
        <v>погашено</v>
      </c>
    </row>
    <row r="124" spans="1:21" ht="15.75" x14ac:dyDescent="0.25">
      <c r="A124" s="20" t="str">
        <f>IF(T124&gt;(Калькулятор!$B$5+2),"",IF(T124=Калькулятор!$B$5+2,"Усього",Калькулятор!C121))</f>
        <v/>
      </c>
      <c r="B124" s="21" t="str">
        <f>IF(T124&gt;(Калькулятор!$B$5+2),"",IF(T124=Калькулятор!$B$5+2,"Х",Калькулятор!D121))</f>
        <v/>
      </c>
      <c r="C124" s="22" t="str">
        <f>IF(T124&gt;(Калькулятор!$B$5+2),"",IF(T124=Калькулятор!$B$5+2,SUM($C$8:C123),IFERROR(B124-B123,"")))</f>
        <v/>
      </c>
      <c r="D124" s="23" t="str">
        <f>IF(T124&gt;(Калькулятор!$B$5+2),"",IF(T124=Калькулятор!$B$5+2,SUM($D$7:D123),Калькулятор!J121))</f>
        <v/>
      </c>
      <c r="E124" s="23" t="str">
        <f>IF(T124&gt;(Калькулятор!$B$5+2),"",IF(T124=Калькулятор!$B$5+2,SUM(E123),Калькулятор!G121))</f>
        <v/>
      </c>
      <c r="F124" s="23" t="str">
        <f>IF(T124&gt;(Калькулятор!$B$5+2),"",IF(T124=Калькулятор!$B$5+2,SUM($F$7:F123),Калькулятор!H121))</f>
        <v/>
      </c>
      <c r="G124" s="24" t="str">
        <f>IF(T124&gt;(Калькулятор!$B$5+2),"",IF(T124=Калькулятор!$B$5+2,0,IF(T124&lt;=Калькулятор!$B$5,0,0)))</f>
        <v/>
      </c>
      <c r="H124" s="23" t="str">
        <f>IF(T124&gt;(Калькулятор!$B$5+2),"",IF(T124=Калькулятор!$B$5+2,SUM($H$7:H123),Калькулятор!F121))</f>
        <v/>
      </c>
      <c r="I124" s="25" t="str">
        <f>IF(T124&gt;(Калькулятор!$B$5+2),"",IF(T124=Калькулятор!$B$5+2,0,IF(T124&lt;=Калькулятор!$B$5,0,0)))</f>
        <v/>
      </c>
      <c r="J124" s="23" t="str">
        <f>IF(T124&gt;(Калькулятор!$B$5+2),"",IF(T124=Калькулятор!$B$5+2,SUM($J$7:J123),IF(T124&lt;=Калькулятор!$B$5,0,0)))</f>
        <v/>
      </c>
      <c r="K124" s="26" t="str">
        <f>IF(T124&gt;(Калькулятор!$B$5+2),"",IF(T124=Калькулятор!$B$5+2,0,IF(T124&lt;=Калькулятор!$B$5,0,0)))</f>
        <v/>
      </c>
      <c r="L124" s="24" t="str">
        <f>IF(T124&gt;(Калькулятор!$B$5+2),"",IF(T124=Калькулятор!$B$5+2,0,IF(T124&lt;=Калькулятор!$B$5,0,0)))</f>
        <v/>
      </c>
      <c r="M124" s="24" t="str">
        <f>IF(T124&gt;(Калькулятор!$B$5+2),"",IF(T124=Калькулятор!$B$5+2,0,IF(T124&lt;=Калькулятор!$B$5,0,0)))</f>
        <v/>
      </c>
      <c r="N124" s="24" t="str">
        <f>IF(T124&gt;(Калькулятор!$B$5+2),"",IF(T124=Калькулятор!$B$5+2,0,IF(T124&lt;=Калькулятор!$B$5,0,0)))</f>
        <v/>
      </c>
      <c r="O124" s="24" t="str">
        <f>IF(T124&gt;(Калькулятор!$B$5+2),"",IF(T124=Калькулятор!$B$5+2,0,IF(T124&lt;=Калькулятор!$B$5,0,0)))</f>
        <v/>
      </c>
      <c r="P124" s="24" t="str">
        <f>IF(T124&gt;(Калькулятор!$B$5+2),"",IF(T124=Калькулятор!$B$5+2,0,IF(T124&lt;=Калькулятор!$B$5,0,0)))</f>
        <v/>
      </c>
      <c r="Q124" s="24" t="str">
        <f>IF(T124&gt;(Калькулятор!$B$5+2),"",IF(T124=Калькулятор!$B$5+2,0,IF(T124&lt;=Калькулятор!$B$5,0,0)))</f>
        <v/>
      </c>
      <c r="R124" s="96" t="str">
        <f>IF(T124&gt;(Калькулятор!$B$5+2),"",IF(T124=Калькулятор!$B$5+2,XIRR($D$7:D123,$B$7:B123,50),"Х"))</f>
        <v/>
      </c>
      <c r="S124" s="23" t="str">
        <f>IF(T124&gt;(Калькулятор!$B$5+2),"",IF(T124=Калькулятор!$B$5+2,F124+E124+J124+H124,"Х"))</f>
        <v/>
      </c>
      <c r="T124" s="18">
        <v>118</v>
      </c>
      <c r="U124" s="19" t="str">
        <f ca="1">Калькулятор!E121</f>
        <v>погашено</v>
      </c>
    </row>
    <row r="125" spans="1:21" ht="15.75" x14ac:dyDescent="0.25">
      <c r="A125" s="20" t="str">
        <f>IF(T125&gt;(Калькулятор!$B$5+2),"",IF(T125=Калькулятор!$B$5+2,"Усього",Калькулятор!C122))</f>
        <v/>
      </c>
      <c r="B125" s="21" t="str">
        <f>IF(T125&gt;(Калькулятор!$B$5+2),"",IF(T125=Калькулятор!$B$5+2,"Х",Калькулятор!D122))</f>
        <v/>
      </c>
      <c r="C125" s="22" t="str">
        <f>IF(T125&gt;(Калькулятор!$B$5+2),"",IF(T125=Калькулятор!$B$5+2,SUM($C$8:C124),IFERROR(B125-B124,"")))</f>
        <v/>
      </c>
      <c r="D125" s="23" t="str">
        <f>IF(T125&gt;(Калькулятор!$B$5+2),"",IF(T125=Калькулятор!$B$5+2,SUM($D$7:D124),Калькулятор!J122))</f>
        <v/>
      </c>
      <c r="E125" s="23" t="str">
        <f>IF(T125&gt;(Калькулятор!$B$5+2),"",IF(T125=Калькулятор!$B$5+2,SUM(E124),Калькулятор!G122))</f>
        <v/>
      </c>
      <c r="F125" s="23" t="str">
        <f>IF(T125&gt;(Калькулятор!$B$5+2),"",IF(T125=Калькулятор!$B$5+2,SUM($F$7:F124),Калькулятор!H122))</f>
        <v/>
      </c>
      <c r="G125" s="24" t="str">
        <f>IF(T125&gt;(Калькулятор!$B$5+2),"",IF(T125=Калькулятор!$B$5+2,0,IF(T125&lt;=Калькулятор!$B$5,0,0)))</f>
        <v/>
      </c>
      <c r="H125" s="23" t="str">
        <f>IF(T125&gt;(Калькулятор!$B$5+2),"",IF(T125=Калькулятор!$B$5+2,SUM($H$7:H124),Калькулятор!F122))</f>
        <v/>
      </c>
      <c r="I125" s="25" t="str">
        <f>IF(T125&gt;(Калькулятор!$B$5+2),"",IF(T125=Калькулятор!$B$5+2,0,IF(T125&lt;=Калькулятор!$B$5,0,0)))</f>
        <v/>
      </c>
      <c r="J125" s="23" t="str">
        <f>IF(T125&gt;(Калькулятор!$B$5+2),"",IF(T125=Калькулятор!$B$5+2,SUM($J$7:J124),IF(T125&lt;=Калькулятор!$B$5,0,0)))</f>
        <v/>
      </c>
      <c r="K125" s="26" t="str">
        <f>IF(T125&gt;(Калькулятор!$B$5+2),"",IF(T125=Калькулятор!$B$5+2,0,IF(T125&lt;=Калькулятор!$B$5,0,0)))</f>
        <v/>
      </c>
      <c r="L125" s="24" t="str">
        <f>IF(T125&gt;(Калькулятор!$B$5+2),"",IF(T125=Калькулятор!$B$5+2,0,IF(T125&lt;=Калькулятор!$B$5,0,0)))</f>
        <v/>
      </c>
      <c r="M125" s="24" t="str">
        <f>IF(T125&gt;(Калькулятор!$B$5+2),"",IF(T125=Калькулятор!$B$5+2,0,IF(T125&lt;=Калькулятор!$B$5,0,0)))</f>
        <v/>
      </c>
      <c r="N125" s="24" t="str">
        <f>IF(T125&gt;(Калькулятор!$B$5+2),"",IF(T125=Калькулятор!$B$5+2,0,IF(T125&lt;=Калькулятор!$B$5,0,0)))</f>
        <v/>
      </c>
      <c r="O125" s="24" t="str">
        <f>IF(T125&gt;(Калькулятор!$B$5+2),"",IF(T125=Калькулятор!$B$5+2,0,IF(T125&lt;=Калькулятор!$B$5,0,0)))</f>
        <v/>
      </c>
      <c r="P125" s="24" t="str">
        <f>IF(T125&gt;(Калькулятор!$B$5+2),"",IF(T125=Калькулятор!$B$5+2,0,IF(T125&lt;=Калькулятор!$B$5,0,0)))</f>
        <v/>
      </c>
      <c r="Q125" s="24" t="str">
        <f>IF(T125&gt;(Калькулятор!$B$5+2),"",IF(T125=Калькулятор!$B$5+2,0,IF(T125&lt;=Калькулятор!$B$5,0,0)))</f>
        <v/>
      </c>
      <c r="R125" s="96" t="str">
        <f>IF(T125&gt;(Калькулятор!$B$5+2),"",IF(T125=Калькулятор!$B$5+2,XIRR($D$7:D124,$B$7:B124,50),"Х"))</f>
        <v/>
      </c>
      <c r="S125" s="23" t="str">
        <f>IF(T125&gt;(Калькулятор!$B$5+2),"",IF(T125=Калькулятор!$B$5+2,F125+E125+J125+H125,"Х"))</f>
        <v/>
      </c>
      <c r="T125" s="18">
        <v>119</v>
      </c>
      <c r="U125" s="19" t="str">
        <f ca="1">Калькулятор!E122</f>
        <v>погашено</v>
      </c>
    </row>
    <row r="126" spans="1:21" ht="15.75" x14ac:dyDescent="0.25">
      <c r="A126" s="20" t="str">
        <f>IF(T126&gt;(Калькулятор!$B$5+2),"",IF(T126=Калькулятор!$B$5+2,"Усього",Калькулятор!C123))</f>
        <v/>
      </c>
      <c r="B126" s="21" t="str">
        <f>IF(T126&gt;(Калькулятор!$B$5+2),"",IF(T126=Калькулятор!$B$5+2,"Х",Калькулятор!D123))</f>
        <v/>
      </c>
      <c r="C126" s="22" t="str">
        <f>IF(T126&gt;(Калькулятор!$B$5+2),"",IF(T126=Калькулятор!$B$5+2,SUM($C$8:C125),IFERROR(B126-B125,"")))</f>
        <v/>
      </c>
      <c r="D126" s="23" t="str">
        <f>IF(T126&gt;(Калькулятор!$B$5+2),"",IF(T126=Калькулятор!$B$5+2,SUM($D$7:D125),Калькулятор!J123))</f>
        <v/>
      </c>
      <c r="E126" s="23" t="str">
        <f>IF(T126&gt;(Калькулятор!$B$5+2),"",IF(T126=Калькулятор!$B$5+2,SUM(E125),Калькулятор!G123))</f>
        <v/>
      </c>
      <c r="F126" s="23" t="str">
        <f>IF(T126&gt;(Калькулятор!$B$5+2),"",IF(T126=Калькулятор!$B$5+2,SUM($F$7:F125),Калькулятор!H123))</f>
        <v/>
      </c>
      <c r="G126" s="24" t="str">
        <f>IF(T126&gt;(Калькулятор!$B$5+2),"",IF(T126=Калькулятор!$B$5+2,0,IF(T126&lt;=Калькулятор!$B$5,0,0)))</f>
        <v/>
      </c>
      <c r="H126" s="23" t="str">
        <f>IF(T126&gt;(Калькулятор!$B$5+2),"",IF(T126=Калькулятор!$B$5+2,SUM($H$7:H125),Калькулятор!F123))</f>
        <v/>
      </c>
      <c r="I126" s="25" t="str">
        <f>IF(T126&gt;(Калькулятор!$B$5+2),"",IF(T126=Калькулятор!$B$5+2,0,IF(T126&lt;=Калькулятор!$B$5,0,0)))</f>
        <v/>
      </c>
      <c r="J126" s="23" t="str">
        <f>IF(T126&gt;(Калькулятор!$B$5+2),"",IF(T126=Калькулятор!$B$5+2,SUM($J$7:J125),IF(T126&lt;=Калькулятор!$B$5,0,0)))</f>
        <v/>
      </c>
      <c r="K126" s="26" t="str">
        <f>IF(T126&gt;(Калькулятор!$B$5+2),"",IF(T126=Калькулятор!$B$5+2,0,IF(T126&lt;=Калькулятор!$B$5,0,0)))</f>
        <v/>
      </c>
      <c r="L126" s="24" t="str">
        <f>IF(T126&gt;(Калькулятор!$B$5+2),"",IF(T126=Калькулятор!$B$5+2,0,IF(T126&lt;=Калькулятор!$B$5,0,0)))</f>
        <v/>
      </c>
      <c r="M126" s="24" t="str">
        <f>IF(T126&gt;(Калькулятор!$B$5+2),"",IF(T126=Калькулятор!$B$5+2,0,IF(T126&lt;=Калькулятор!$B$5,0,0)))</f>
        <v/>
      </c>
      <c r="N126" s="24" t="str">
        <f>IF(T126&gt;(Калькулятор!$B$5+2),"",IF(T126=Калькулятор!$B$5+2,0,IF(T126&lt;=Калькулятор!$B$5,0,0)))</f>
        <v/>
      </c>
      <c r="O126" s="24" t="str">
        <f>IF(T126&gt;(Калькулятор!$B$5+2),"",IF(T126=Калькулятор!$B$5+2,0,IF(T126&lt;=Калькулятор!$B$5,0,0)))</f>
        <v/>
      </c>
      <c r="P126" s="24" t="str">
        <f>IF(T126&gt;(Калькулятор!$B$5+2),"",IF(T126=Калькулятор!$B$5+2,0,IF(T126&lt;=Калькулятор!$B$5,0,0)))</f>
        <v/>
      </c>
      <c r="Q126" s="24" t="str">
        <f>IF(T126&gt;(Калькулятор!$B$5+2),"",IF(T126=Калькулятор!$B$5+2,0,IF(T126&lt;=Калькулятор!$B$5,0,0)))</f>
        <v/>
      </c>
      <c r="R126" s="96" t="str">
        <f>IF(T126&gt;(Калькулятор!$B$5+2),"",IF(T126=Калькулятор!$B$5+2,XIRR($D$7:D125,$B$7:B125,50),"Х"))</f>
        <v/>
      </c>
      <c r="S126" s="23" t="str">
        <f>IF(T126&gt;(Калькулятор!$B$5+2),"",IF(T126=Калькулятор!$B$5+2,F126+E126+J126+H126,"Х"))</f>
        <v/>
      </c>
      <c r="T126" s="18">
        <v>120</v>
      </c>
      <c r="U126" s="19" t="str">
        <f ca="1">Калькулятор!E123</f>
        <v>погашено</v>
      </c>
    </row>
    <row r="127" spans="1:21" ht="15.75" x14ac:dyDescent="0.25">
      <c r="A127" s="20" t="str">
        <f>IF(T127&gt;(Калькулятор!$B$5+2),"",IF(T127=Калькулятор!$B$5+2,"Усього",Калькулятор!C124))</f>
        <v/>
      </c>
      <c r="B127" s="21" t="str">
        <f>IF(T127&gt;(Калькулятор!$B$5+2),"",IF(T127=Калькулятор!$B$5+2,"Х",Калькулятор!D124))</f>
        <v/>
      </c>
      <c r="C127" s="22" t="str">
        <f>IF(T127&gt;(Калькулятор!$B$5+2),"",IF(T127=Калькулятор!$B$5+2,SUM($C$8:C126),IFERROR(B127-B126,"")))</f>
        <v/>
      </c>
      <c r="D127" s="23" t="str">
        <f>IF(T127&gt;(Калькулятор!$B$5+2),"",IF(T127=Калькулятор!$B$5+2,SUM($D$7:D126),Калькулятор!J124))</f>
        <v/>
      </c>
      <c r="E127" s="23" t="str">
        <f>IF(T127&gt;(Калькулятор!$B$5+2),"",IF(T127=Калькулятор!$B$5+2,SUM(E126),Калькулятор!G124))</f>
        <v/>
      </c>
      <c r="F127" s="23" t="str">
        <f>IF(T127&gt;(Калькулятор!$B$5+2),"",IF(T127=Калькулятор!$B$5+2,SUM($F$7:F126),Калькулятор!H124))</f>
        <v/>
      </c>
      <c r="G127" s="24" t="str">
        <f>IF(T127&gt;(Калькулятор!$B$5+2),"",IF(T127=Калькулятор!$B$5+2,0,IF(T127&lt;=Калькулятор!$B$5,0,0)))</f>
        <v/>
      </c>
      <c r="H127" s="23" t="str">
        <f>IF(T127&gt;(Калькулятор!$B$5+2),"",IF(T127=Калькулятор!$B$5+2,SUM($H$7:H126),Калькулятор!F124))</f>
        <v/>
      </c>
      <c r="I127" s="25" t="str">
        <f>IF(T127&gt;(Калькулятор!$B$5+2),"",IF(T127=Калькулятор!$B$5+2,0,IF(T127&lt;=Калькулятор!$B$5,0,0)))</f>
        <v/>
      </c>
      <c r="J127" s="23" t="str">
        <f>IF(T127&gt;(Калькулятор!$B$5+2),"",IF(T127=Калькулятор!$B$5+2,SUM($J$7:J126),IF(T127&lt;=Калькулятор!$B$5,0,0)))</f>
        <v/>
      </c>
      <c r="K127" s="26" t="str">
        <f>IF(T127&gt;(Калькулятор!$B$5+2),"",IF(T127=Калькулятор!$B$5+2,0,IF(T127&lt;=Калькулятор!$B$5,0,0)))</f>
        <v/>
      </c>
      <c r="L127" s="24" t="str">
        <f>IF(T127&gt;(Калькулятор!$B$5+2),"",IF(T127=Калькулятор!$B$5+2,0,IF(T127&lt;=Калькулятор!$B$5,0,0)))</f>
        <v/>
      </c>
      <c r="M127" s="24" t="str">
        <f>IF(T127&gt;(Калькулятор!$B$5+2),"",IF(T127=Калькулятор!$B$5+2,0,IF(T127&lt;=Калькулятор!$B$5,0,0)))</f>
        <v/>
      </c>
      <c r="N127" s="24" t="str">
        <f>IF(T127&gt;(Калькулятор!$B$5+2),"",IF(T127=Калькулятор!$B$5+2,0,IF(T127&lt;=Калькулятор!$B$5,0,0)))</f>
        <v/>
      </c>
      <c r="O127" s="24" t="str">
        <f>IF(T127&gt;(Калькулятор!$B$5+2),"",IF(T127=Калькулятор!$B$5+2,0,IF(T127&lt;=Калькулятор!$B$5,0,0)))</f>
        <v/>
      </c>
      <c r="P127" s="24" t="str">
        <f>IF(T127&gt;(Калькулятор!$B$5+2),"",IF(T127=Калькулятор!$B$5+2,0,IF(T127&lt;=Калькулятор!$B$5,0,0)))</f>
        <v/>
      </c>
      <c r="Q127" s="24" t="str">
        <f>IF(T127&gt;(Калькулятор!$B$5+2),"",IF(T127=Калькулятор!$B$5+2,0,IF(T127&lt;=Калькулятор!$B$5,0,0)))</f>
        <v/>
      </c>
      <c r="R127" s="96" t="str">
        <f>IF(T127&gt;(Калькулятор!$B$5+2),"",IF(T127=Калькулятор!$B$5+2,XIRR($D$7:D126,$B$7:B126,50),"Х"))</f>
        <v/>
      </c>
      <c r="S127" s="23" t="str">
        <f>IF(T127&gt;(Калькулятор!$B$5+2),"",IF(T127=Калькулятор!$B$5+2,F127+E127+J127+H127,"Х"))</f>
        <v/>
      </c>
      <c r="T127" s="18">
        <v>121</v>
      </c>
      <c r="U127" s="19" t="str">
        <f ca="1">Калькулятор!E124</f>
        <v>погашено</v>
      </c>
    </row>
    <row r="128" spans="1:21" ht="15.75" x14ac:dyDescent="0.25">
      <c r="A128" s="20" t="str">
        <f>IF(T128&gt;(Калькулятор!$B$5+2),"",IF(T128=Калькулятор!$B$5+2,"Усього",Калькулятор!C125))</f>
        <v/>
      </c>
      <c r="B128" s="21" t="str">
        <f>IF(T128&gt;(Калькулятор!$B$5+2),"",IF(T128=Калькулятор!$B$5+2,"Х",Калькулятор!D125))</f>
        <v/>
      </c>
      <c r="C128" s="22" t="str">
        <f>IF(T128&gt;(Калькулятор!$B$5+2),"",IF(T128=Калькулятор!$B$5+2,SUM($C$8:C127),IFERROR(B128-B127,"")))</f>
        <v/>
      </c>
      <c r="D128" s="23" t="str">
        <f>IF(T128&gt;(Калькулятор!$B$5+2),"",IF(T128=Калькулятор!$B$5+2,SUM($D$7:D127),Калькулятор!J125))</f>
        <v/>
      </c>
      <c r="E128" s="23" t="str">
        <f>IF(T128&gt;(Калькулятор!$B$5+2),"",IF(T128=Калькулятор!$B$5+2,SUM(E127),Калькулятор!G125))</f>
        <v/>
      </c>
      <c r="F128" s="23" t="str">
        <f>IF(T128&gt;(Калькулятор!$B$5+2),"",IF(T128=Калькулятор!$B$5+2,SUM($F$7:F127),Калькулятор!H125))</f>
        <v/>
      </c>
      <c r="G128" s="24" t="str">
        <f>IF(T128&gt;(Калькулятор!$B$5+2),"",IF(T128=Калькулятор!$B$5+2,0,IF(T128&lt;=Калькулятор!$B$5,0,0)))</f>
        <v/>
      </c>
      <c r="H128" s="23" t="str">
        <f>IF(T128&gt;(Калькулятор!$B$5+2),"",IF(T128=Калькулятор!$B$5+2,SUM($H$7:H127),Калькулятор!F125))</f>
        <v/>
      </c>
      <c r="I128" s="25" t="str">
        <f>IF(T128&gt;(Калькулятор!$B$5+2),"",IF(T128=Калькулятор!$B$5+2,0,IF(T128&lt;=Калькулятор!$B$5,0,0)))</f>
        <v/>
      </c>
      <c r="J128" s="23" t="str">
        <f>IF(T128&gt;(Калькулятор!$B$5+2),"",IF(T128=Калькулятор!$B$5+2,SUM($J$7:J127),IF(T128&lt;=Калькулятор!$B$5,0,0)))</f>
        <v/>
      </c>
      <c r="K128" s="26" t="str">
        <f>IF(T128&gt;(Калькулятор!$B$5+2),"",IF(T128=Калькулятор!$B$5+2,0,IF(T128&lt;=Калькулятор!$B$5,0,0)))</f>
        <v/>
      </c>
      <c r="L128" s="24" t="str">
        <f>IF(T128&gt;(Калькулятор!$B$5+2),"",IF(T128=Калькулятор!$B$5+2,0,IF(T128&lt;=Калькулятор!$B$5,0,0)))</f>
        <v/>
      </c>
      <c r="M128" s="24" t="str">
        <f>IF(T128&gt;(Калькулятор!$B$5+2),"",IF(T128=Калькулятор!$B$5+2,0,IF(T128&lt;=Калькулятор!$B$5,0,0)))</f>
        <v/>
      </c>
      <c r="N128" s="24" t="str">
        <f>IF(T128&gt;(Калькулятор!$B$5+2),"",IF(T128=Калькулятор!$B$5+2,0,IF(T128&lt;=Калькулятор!$B$5,0,0)))</f>
        <v/>
      </c>
      <c r="O128" s="24" t="str">
        <f>IF(T128&gt;(Калькулятор!$B$5+2),"",IF(T128=Калькулятор!$B$5+2,0,IF(T128&lt;=Калькулятор!$B$5,0,0)))</f>
        <v/>
      </c>
      <c r="P128" s="24" t="str">
        <f>IF(T128&gt;(Калькулятор!$B$5+2),"",IF(T128=Калькулятор!$B$5+2,0,IF(T128&lt;=Калькулятор!$B$5,0,0)))</f>
        <v/>
      </c>
      <c r="Q128" s="24" t="str">
        <f>IF(T128&gt;(Калькулятор!$B$5+2),"",IF(T128=Калькулятор!$B$5+2,0,IF(T128&lt;=Калькулятор!$B$5,0,0)))</f>
        <v/>
      </c>
      <c r="R128" s="96" t="str">
        <f>IF(T128&gt;(Калькулятор!$B$5+2),"",IF(T128=Калькулятор!$B$5+2,XIRR($D$7:D127,$B$7:B127,50),"Х"))</f>
        <v/>
      </c>
      <c r="S128" s="23" t="str">
        <f>IF(T128&gt;(Калькулятор!$B$5+2),"",IF(T128=Калькулятор!$B$5+2,F128+E128+J128+H128,"Х"))</f>
        <v/>
      </c>
      <c r="T128" s="18">
        <v>122</v>
      </c>
      <c r="U128" s="19" t="str">
        <f ca="1">Калькулятор!E125</f>
        <v>погашено</v>
      </c>
    </row>
    <row r="129" spans="1:21" ht="15.75" x14ac:dyDescent="0.25">
      <c r="A129" s="20" t="str">
        <f>IF(T129&gt;(Калькулятор!$B$5+2),"",IF(T129=Калькулятор!$B$5+2,"Усього",Калькулятор!C126))</f>
        <v/>
      </c>
      <c r="B129" s="21" t="str">
        <f>IF(T129&gt;(Калькулятор!$B$5+2),"",IF(T129=Калькулятор!$B$5+2,"Х",Калькулятор!D126))</f>
        <v/>
      </c>
      <c r="C129" s="22" t="str">
        <f>IF(T129&gt;(Калькулятор!$B$5+2),"",IF(T129=Калькулятор!$B$5+2,SUM($C$8:C128),IFERROR(B129-B128,"")))</f>
        <v/>
      </c>
      <c r="D129" s="23" t="str">
        <f>IF(T129&gt;(Калькулятор!$B$5+2),"",IF(T129=Калькулятор!$B$5+2,SUM($D$7:D128),Калькулятор!J126))</f>
        <v/>
      </c>
      <c r="E129" s="23" t="str">
        <f>IF(T129&gt;(Калькулятор!$B$5+2),"",IF(T129=Калькулятор!$B$5+2,SUM(E128),Калькулятор!G126))</f>
        <v/>
      </c>
      <c r="F129" s="23" t="str">
        <f>IF(T129&gt;(Калькулятор!$B$5+2),"",IF(T129=Калькулятор!$B$5+2,SUM($F$7:F128),Калькулятор!H126))</f>
        <v/>
      </c>
      <c r="G129" s="24" t="str">
        <f>IF(T129&gt;(Калькулятор!$B$5+2),"",IF(T129=Калькулятор!$B$5+2,0,IF(T129&lt;=Калькулятор!$B$5,0,0)))</f>
        <v/>
      </c>
      <c r="H129" s="23" t="str">
        <f>IF(T129&gt;(Калькулятор!$B$5+2),"",IF(T129=Калькулятор!$B$5+2,SUM($H$7:H128),Калькулятор!F126))</f>
        <v/>
      </c>
      <c r="I129" s="25" t="str">
        <f>IF(T129&gt;(Калькулятор!$B$5+2),"",IF(T129=Калькулятор!$B$5+2,0,IF(T129&lt;=Калькулятор!$B$5,0,0)))</f>
        <v/>
      </c>
      <c r="J129" s="23" t="str">
        <f>IF(T129&gt;(Калькулятор!$B$5+2),"",IF(T129=Калькулятор!$B$5+2,SUM($J$7:J128),IF(T129&lt;=Калькулятор!$B$5,0,0)))</f>
        <v/>
      </c>
      <c r="K129" s="26" t="str">
        <f>IF(T129&gt;(Калькулятор!$B$5+2),"",IF(T129=Калькулятор!$B$5+2,0,IF(T129&lt;=Калькулятор!$B$5,0,0)))</f>
        <v/>
      </c>
      <c r="L129" s="24" t="str">
        <f>IF(T129&gt;(Калькулятор!$B$5+2),"",IF(T129=Калькулятор!$B$5+2,0,IF(T129&lt;=Калькулятор!$B$5,0,0)))</f>
        <v/>
      </c>
      <c r="M129" s="24" t="str">
        <f>IF(T129&gt;(Калькулятор!$B$5+2),"",IF(T129=Калькулятор!$B$5+2,0,IF(T129&lt;=Калькулятор!$B$5,0,0)))</f>
        <v/>
      </c>
      <c r="N129" s="24" t="str">
        <f>IF(T129&gt;(Калькулятор!$B$5+2),"",IF(T129=Калькулятор!$B$5+2,0,IF(T129&lt;=Калькулятор!$B$5,0,0)))</f>
        <v/>
      </c>
      <c r="O129" s="24" t="str">
        <f>IF(T129&gt;(Калькулятор!$B$5+2),"",IF(T129=Калькулятор!$B$5+2,0,IF(T129&lt;=Калькулятор!$B$5,0,0)))</f>
        <v/>
      </c>
      <c r="P129" s="24" t="str">
        <f>IF(T129&gt;(Калькулятор!$B$5+2),"",IF(T129=Калькулятор!$B$5+2,0,IF(T129&lt;=Калькулятор!$B$5,0,0)))</f>
        <v/>
      </c>
      <c r="Q129" s="24" t="str">
        <f>IF(T129&gt;(Калькулятор!$B$5+2),"",IF(T129=Калькулятор!$B$5+2,0,IF(T129&lt;=Калькулятор!$B$5,0,0)))</f>
        <v/>
      </c>
      <c r="R129" s="96" t="str">
        <f>IF(T129&gt;(Калькулятор!$B$5+2),"",IF(T129=Калькулятор!$B$5+2,XIRR($D$7:D128,$B$7:B128,50),"Х"))</f>
        <v/>
      </c>
      <c r="S129" s="23" t="str">
        <f>IF(T129&gt;(Калькулятор!$B$5+2),"",IF(T129=Калькулятор!$B$5+2,F129+E129+J129+H129,"Х"))</f>
        <v/>
      </c>
      <c r="T129" s="18">
        <v>123</v>
      </c>
      <c r="U129" s="19">
        <f>Калькулятор!E126</f>
        <v>0</v>
      </c>
    </row>
    <row r="130" spans="1:21" s="27" customFormat="1" x14ac:dyDescent="0.25">
      <c r="R130" s="28">
        <f ca="1">SUM(R7:R129)</f>
        <v>44.589115306735039</v>
      </c>
      <c r="S130" s="98">
        <f ca="1">SUM(S7:S129)</f>
        <v>459.25</v>
      </c>
    </row>
  </sheetData>
  <mergeCells count="13">
    <mergeCell ref="S2:S5"/>
    <mergeCell ref="E3:E5"/>
    <mergeCell ref="F3:F5"/>
    <mergeCell ref="G3:Q3"/>
    <mergeCell ref="G4:J4"/>
    <mergeCell ref="K4:L4"/>
    <mergeCell ref="M4:Q4"/>
    <mergeCell ref="R2:R5"/>
    <mergeCell ref="A2:A5"/>
    <mergeCell ref="B2:B5"/>
    <mergeCell ref="C2:C5"/>
    <mergeCell ref="D2:D5"/>
    <mergeCell ref="E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79C40-AB6D-419C-BD5D-0FC27BFEC858}">
  <sheetPr codeName="Лист4"/>
  <dimension ref="A1:U130"/>
  <sheetViews>
    <sheetView zoomScale="55" zoomScaleNormal="55" workbookViewId="0">
      <selection activeCell="G28" sqref="G28"/>
    </sheetView>
  </sheetViews>
  <sheetFormatPr defaultColWidth="8.85546875" defaultRowHeight="15" x14ac:dyDescent="0.25"/>
  <cols>
    <col min="1" max="1" width="9.7109375" style="1" customWidth="1"/>
    <col min="2" max="2" width="26.28515625" style="1" customWidth="1"/>
    <col min="3" max="3" width="11.28515625" style="1" customWidth="1"/>
    <col min="4" max="4" width="20.42578125" style="1" customWidth="1"/>
    <col min="5" max="5" width="19" style="1" bestFit="1" customWidth="1"/>
    <col min="6" max="6" width="13" style="1" customWidth="1"/>
    <col min="7" max="7" width="13.28515625" style="1" customWidth="1"/>
    <col min="8" max="9" width="10.28515625" style="1" customWidth="1"/>
    <col min="10" max="10" width="12.28515625" style="1" customWidth="1"/>
    <col min="11" max="11" width="8.85546875" style="1"/>
    <col min="12" max="12" width="11.5703125" style="1" customWidth="1"/>
    <col min="13" max="13" width="13.42578125" style="1" customWidth="1"/>
    <col min="14" max="16" width="8.85546875" style="1"/>
    <col min="17" max="17" width="10.7109375" style="1" customWidth="1"/>
    <col min="18" max="18" width="13" style="1" customWidth="1"/>
    <col min="19" max="19" width="12.7109375" style="1" customWidth="1"/>
    <col min="20" max="20" width="9" style="1" customWidth="1"/>
    <col min="21" max="21" width="8.7109375" style="1" customWidth="1"/>
    <col min="22" max="22" width="3.85546875" style="1" customWidth="1"/>
    <col min="23" max="16384" width="8.85546875" style="1"/>
  </cols>
  <sheetData>
    <row r="1" spans="1:21" ht="15.75" thickBot="1" x14ac:dyDescent="0.3"/>
    <row r="2" spans="1:21" ht="15" customHeight="1" thickBot="1" x14ac:dyDescent="0.3">
      <c r="A2" s="174" t="s">
        <v>14</v>
      </c>
      <c r="B2" s="176" t="s">
        <v>67</v>
      </c>
      <c r="C2" s="176" t="s">
        <v>16</v>
      </c>
      <c r="D2" s="178" t="s">
        <v>17</v>
      </c>
      <c r="E2" s="180" t="s">
        <v>18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2"/>
      <c r="R2" s="178" t="s">
        <v>19</v>
      </c>
      <c r="S2" s="183" t="s">
        <v>20</v>
      </c>
      <c r="T2" s="5"/>
    </row>
    <row r="3" spans="1:21" ht="41.45" customHeight="1" thickBot="1" x14ac:dyDescent="0.3">
      <c r="A3" s="175"/>
      <c r="B3" s="177"/>
      <c r="C3" s="177"/>
      <c r="D3" s="179"/>
      <c r="E3" s="185" t="s">
        <v>21</v>
      </c>
      <c r="F3" s="186" t="s">
        <v>22</v>
      </c>
      <c r="G3" s="187" t="s">
        <v>23</v>
      </c>
      <c r="H3" s="188"/>
      <c r="I3" s="188"/>
      <c r="J3" s="188"/>
      <c r="K3" s="188"/>
      <c r="L3" s="188"/>
      <c r="M3" s="188"/>
      <c r="N3" s="188"/>
      <c r="O3" s="188"/>
      <c r="P3" s="188"/>
      <c r="Q3" s="189"/>
      <c r="R3" s="179"/>
      <c r="S3" s="184"/>
      <c r="T3" s="5"/>
    </row>
    <row r="4" spans="1:21" ht="41.45" customHeight="1" thickBot="1" x14ac:dyDescent="0.3">
      <c r="A4" s="175"/>
      <c r="B4" s="177"/>
      <c r="C4" s="177"/>
      <c r="D4" s="179"/>
      <c r="E4" s="177"/>
      <c r="F4" s="179"/>
      <c r="G4" s="186" t="s">
        <v>24</v>
      </c>
      <c r="H4" s="190"/>
      <c r="I4" s="190"/>
      <c r="J4" s="191"/>
      <c r="K4" s="187" t="s">
        <v>25</v>
      </c>
      <c r="L4" s="189"/>
      <c r="M4" s="187" t="s">
        <v>26</v>
      </c>
      <c r="N4" s="188"/>
      <c r="O4" s="188"/>
      <c r="P4" s="188"/>
      <c r="Q4" s="189"/>
      <c r="R4" s="179"/>
      <c r="S4" s="184"/>
      <c r="T4" s="5"/>
    </row>
    <row r="5" spans="1:21" ht="55.15" customHeight="1" thickBot="1" x14ac:dyDescent="0.3">
      <c r="A5" s="175"/>
      <c r="B5" s="177"/>
      <c r="C5" s="177"/>
      <c r="D5" s="179"/>
      <c r="E5" s="177"/>
      <c r="F5" s="179"/>
      <c r="G5" s="2" t="s">
        <v>27</v>
      </c>
      <c r="H5" s="3" t="s">
        <v>28</v>
      </c>
      <c r="I5" s="4" t="s">
        <v>29</v>
      </c>
      <c r="J5" s="8" t="s">
        <v>39</v>
      </c>
      <c r="K5" s="7" t="s">
        <v>30</v>
      </c>
      <c r="L5" s="6" t="s">
        <v>31</v>
      </c>
      <c r="M5" s="6" t="s">
        <v>32</v>
      </c>
      <c r="N5" s="6" t="s">
        <v>33</v>
      </c>
      <c r="O5" s="6" t="s">
        <v>34</v>
      </c>
      <c r="P5" s="6" t="s">
        <v>35</v>
      </c>
      <c r="Q5" s="6" t="s">
        <v>36</v>
      </c>
      <c r="R5" s="179"/>
      <c r="S5" s="184"/>
      <c r="T5" s="5"/>
    </row>
    <row r="6" spans="1:21" ht="17.45" customHeight="1" thickBot="1" x14ac:dyDescent="0.3">
      <c r="A6" s="9">
        <v>1</v>
      </c>
      <c r="B6" s="10">
        <v>2</v>
      </c>
      <c r="C6" s="11">
        <v>3</v>
      </c>
      <c r="D6" s="11">
        <v>4</v>
      </c>
      <c r="E6" s="11">
        <v>5</v>
      </c>
      <c r="F6" s="11">
        <v>6</v>
      </c>
      <c r="G6" s="10">
        <v>7</v>
      </c>
      <c r="H6" s="10">
        <v>8</v>
      </c>
      <c r="I6" s="11">
        <v>9</v>
      </c>
      <c r="J6" s="11">
        <v>10</v>
      </c>
      <c r="K6" s="11">
        <v>11</v>
      </c>
      <c r="L6" s="11">
        <v>12</v>
      </c>
      <c r="M6" s="11">
        <v>13</v>
      </c>
      <c r="N6" s="11">
        <v>14</v>
      </c>
      <c r="O6" s="11">
        <v>15</v>
      </c>
      <c r="P6" s="10">
        <v>16</v>
      </c>
      <c r="Q6" s="10">
        <v>17</v>
      </c>
      <c r="R6" s="10">
        <v>18</v>
      </c>
      <c r="S6" s="97">
        <v>19</v>
      </c>
      <c r="T6" s="12"/>
    </row>
    <row r="7" spans="1:21" ht="15" customHeight="1" x14ac:dyDescent="0.25">
      <c r="A7" s="13">
        <f>IF(T7&gt;(Калькулятор!$B$5+2),"Скрыть",IF(T7=Калькулятор!$B$5+2,"Усього",Калькулятор!C4))</f>
        <v>0</v>
      </c>
      <c r="B7" s="14">
        <f ca="1">IF(T7&gt;(Калькулятор!$B$5+2),"Скрыть",IF(T7=Калькулятор!$B$5+2,"Х",Калькулятор!D4))</f>
        <v>46272</v>
      </c>
      <c r="C7" s="15" t="s">
        <v>38</v>
      </c>
      <c r="D7" s="15">
        <f>IF(T7&gt;(Калькулятор!$B$5+1),"Скрыть",IF(T7=Калькулятор!$B$5+1,"!!!",-E7+J7))</f>
        <v>-100</v>
      </c>
      <c r="E7" s="82">
        <f>Калькулятор!B3</f>
        <v>100</v>
      </c>
      <c r="F7" s="15" t="s">
        <v>38</v>
      </c>
      <c r="G7" s="15">
        <f>IF(T7&gt;(Калькулятор!$B$5+2),"Скрыть",IF(T7=Калькулятор!$B$5+2,0,IF(T7&lt;=Калькулятор!$B$5,0,0)))</f>
        <v>0</v>
      </c>
      <c r="H7" s="15">
        <f>IF(T7&gt;(Калькулятор!$B$5+2),"Скрыть",IF(T7=Калькулятор!$B$5+2,0,IF(T7&lt;=Калькулятор!$B$5,0,0)))</f>
        <v>0</v>
      </c>
      <c r="I7" s="16">
        <f>IF(T7&gt;(Калькулятор!$B$5+2),"Скрыть",IF(T7=Калькулятор!$B$5+2,0,IF(T7&lt;=Калькулятор!$B$5,0,0)))</f>
        <v>0</v>
      </c>
      <c r="J7" s="15">
        <f>Калькулятор!H4</f>
        <v>0</v>
      </c>
      <c r="K7" s="17">
        <f>IF(T7&gt;(Калькулятор!$B$5+2),"",IF(T7=Калькулятор!$B$5+2,0,IF(T7&lt;=Калькулятор!$B$5,0,0)))</f>
        <v>0</v>
      </c>
      <c r="L7" s="15">
        <f>IF(T7&gt;(Калькулятор!$B$5+2),"",IF(T7=Калькулятор!$B$5+2,0,IF(T7&lt;=Калькулятор!$B$5,0,0)))</f>
        <v>0</v>
      </c>
      <c r="M7" s="15">
        <f>IF(T7&gt;(Калькулятор!$B$5+2),"",IF(T7=Калькулятор!$B$5+2,0,IF(T7&lt;=Калькулятор!$B$5,0,0)))</f>
        <v>0</v>
      </c>
      <c r="N7" s="15">
        <f>IF(T7&gt;(Калькулятор!$B$5+2),"",IF(T7=Калькулятор!$B$5+2,0,IF(T7&lt;=Калькулятор!$B$5,0,0)))</f>
        <v>0</v>
      </c>
      <c r="O7" s="15">
        <f>IF(T7&gt;(Калькулятор!$B$5+2),"",IF(T7=Калькулятор!$B$5+2,0,IF(T7&lt;=Калькулятор!$B$5,0,0)))</f>
        <v>0</v>
      </c>
      <c r="P7" s="15">
        <f>IF(T7&gt;(Калькулятор!$B$5+2),"",IF(T7=Калькулятор!$B$5+2,0,IF(T7&lt;=Калькулятор!$B$5,0,0)))</f>
        <v>0</v>
      </c>
      <c r="Q7" s="15">
        <f>IF(T7&gt;(Калькулятор!$B$5+2),"",IF(T7=Калькулятор!$B$5+2,0,IF(T7&lt;=Калькулятор!$B$5,0,0)))</f>
        <v>0</v>
      </c>
      <c r="R7" s="16" t="str">
        <f>IF(T7&gt;(Калькулятор!$B$5+2),"",IF(T7=Калькулятор!$B$5+2,"Ы","Х"))</f>
        <v>Х</v>
      </c>
      <c r="S7" s="23" t="str">
        <f>IF(T7&gt;(Калькулятор!$B$5+2),"",IF(T7=Калькулятор!$B$5+2,F7+E7+J7+H7,"Х"))</f>
        <v>Х</v>
      </c>
      <c r="T7" s="18">
        <v>1</v>
      </c>
      <c r="U7" s="19">
        <f>Калькулятор!E4</f>
        <v>-100</v>
      </c>
    </row>
    <row r="8" spans="1:21" ht="15" customHeight="1" x14ac:dyDescent="0.25">
      <c r="A8" s="20">
        <f>IF(T8&gt;(Калькулятор!$B$5+2),"",IF(T8=Калькулятор!$B$5+2,"Усього",Калькулятор!C5))</f>
        <v>1</v>
      </c>
      <c r="B8" s="21">
        <f ca="1">IF(T8&gt;(Калькулятор!$B$5+2),"",IF(T8=Калькулятор!$B$5+2,"Х",Калькулятор!D5))</f>
        <v>46286</v>
      </c>
      <c r="C8" s="84">
        <f ca="1">C9</f>
        <v>15</v>
      </c>
      <c r="D8" s="23">
        <f ca="1">D9+H8</f>
        <v>31.5</v>
      </c>
      <c r="E8" s="23">
        <f ca="1">IF(T8&gt;(Калькулятор!$B$5+2),"Скрыть",IF(T8=Калькулятор!$B$5+2,"Х",Калькулятор!G5))</f>
        <v>0</v>
      </c>
      <c r="F8" s="23">
        <f ca="1">F9</f>
        <v>14.25</v>
      </c>
      <c r="G8" s="24">
        <f>IF(T8&gt;(Калькулятор!$B$5+2),"",IF(T8=Калькулятор!$B$5+2,0,IF(T8&lt;=Калькулятор!$B$5,0,0)))</f>
        <v>0</v>
      </c>
      <c r="H8" s="95">
        <f>IF(T8&gt;(Калькулятор!$B$5+2),"",IF(T8=Калькулятор!$B$5+2,SUM($H$7:H7),Калькулятор!F5))</f>
        <v>17.25</v>
      </c>
      <c r="I8" s="25">
        <f>IF(T8&gt;(Калькулятор!$B$5+2),"",IF(T8=Калькулятор!$B$5+2,0,IF(T8&lt;=Калькулятор!$B$5,0,0)))</f>
        <v>0</v>
      </c>
      <c r="J8" s="23">
        <f>IF(T8&gt;(Калькулятор!$B$5+2),"",IF(T8=Калькулятор!$B$5+2,SUM($J$7:J7),IF(T8&lt;=Калькулятор!$B$5,0,0)))</f>
        <v>0</v>
      </c>
      <c r="K8" s="26">
        <f>IF(T8&gt;(Калькулятор!$B$5+2),"",IF(T8=Калькулятор!$B$5+2,0,IF(T8&lt;=Калькулятор!$B$5,0,0)))</f>
        <v>0</v>
      </c>
      <c r="L8" s="24">
        <f>IF(T8&gt;(Калькулятор!$B$5+2),"",IF(T8=Калькулятор!$B$5+2,0,IF(T8&lt;=Калькулятор!$B$5,0,0)))</f>
        <v>0</v>
      </c>
      <c r="M8" s="24">
        <f>IF(T8&gt;(Калькулятор!$B$5+2),"",IF(T8=Калькулятор!$B$5+2,0,IF(T8&lt;=Калькулятор!$B$5,0,0)))</f>
        <v>0</v>
      </c>
      <c r="N8" s="24">
        <f>IF(T8&gt;(Калькулятор!$B$5+2),"",IF(T8=Калькулятор!$B$5+2,0,IF(T8&lt;=Калькулятор!$B$5,0,0)))</f>
        <v>0</v>
      </c>
      <c r="O8" s="24">
        <f>IF(T8&gt;(Калькулятор!$B$5+2),"",IF(T8=Калькулятор!$B$5+2,0,IF(T8&lt;=Калькулятор!$B$5,0,0)))</f>
        <v>0</v>
      </c>
      <c r="P8" s="24">
        <f>IF(T8&gt;(Калькулятор!$B$5+2),"",IF(T8=Калькулятор!$B$5+2,0,IF(T8&lt;=Калькулятор!$B$5,0,0)))</f>
        <v>0</v>
      </c>
      <c r="Q8" s="24">
        <f>IF(T8&gt;(Калькулятор!$B$5+2),"",IF(T8=Калькулятор!$B$5+2,0,IF(T8&lt;=Калькулятор!$B$5,0,0)))</f>
        <v>0</v>
      </c>
      <c r="R8" s="96" t="str">
        <f>IF(T8&gt;(Калькулятор!$B$5+2),"",IF(T8=Калькулятор!$B$5+2,XIRR($D$7:D7,$B$7:B7,50),"Х"))</f>
        <v>Х</v>
      </c>
      <c r="S8" s="23" t="str">
        <f>IF(T8&gt;(Калькулятор!$B$5+2),"",IF(T8=Калькулятор!$B$5+2,F8+E8+J8+H8,"Х"))</f>
        <v>Х</v>
      </c>
      <c r="T8" s="18">
        <v>2</v>
      </c>
      <c r="U8" s="19">
        <f>Калькулятор!E5</f>
        <v>-100</v>
      </c>
    </row>
    <row r="9" spans="1:21" ht="15.75" x14ac:dyDescent="0.25">
      <c r="A9" s="20">
        <f ca="1">IF(T9&gt;(Калькулятор!$B$5+2),"",IF(T9=Калькулятор!$B$5+2,"Усього",Калькулятор!C6))</f>
        <v>2</v>
      </c>
      <c r="B9" s="21">
        <f ca="1">IF(T9&gt;(Калькулятор!$B$5+2),"",IF(T9=Калькулятор!$B$5+2,"Х",Калькулятор!D6))</f>
        <v>46301</v>
      </c>
      <c r="C9" s="22">
        <f ca="1">IF(T9&gt;(Калькулятор!$B$5+2),"",IF(T9=Калькулятор!$B$5+2,SUM($C$8:C8),IFERROR(B9-B8,"")))</f>
        <v>15</v>
      </c>
      <c r="D9" s="23">
        <f ca="1">IF(T9&gt;(Калькулятор!$B$5+2),"",IF(T9=Калькулятор!$B$5+2,SUM($D$8:D8),Калькулятор!J6))</f>
        <v>14.25</v>
      </c>
      <c r="E9" s="23">
        <f ca="1">IF(T9&gt;(Калькулятор!$B$5+2),"",IF(T9=Калькулятор!$B$5+2,SUM(E8),Калькулятор!G6))</f>
        <v>0</v>
      </c>
      <c r="F9" s="23">
        <f ca="1">IF(T9&gt;(Калькулятор!$B$5+2),"",IF(T9=Калькулятор!$B$5+2,SUM($F$7:F8),Калькулятор!H6))</f>
        <v>14.25</v>
      </c>
      <c r="G9" s="24">
        <f>IF(T9&gt;(Калькулятор!$B$5+2),"",IF(T9=Калькулятор!$B$5+2,0,IF(T9&lt;=Калькулятор!$B$5,0,0)))</f>
        <v>0</v>
      </c>
      <c r="H9" s="95">
        <f ca="1">IF(T9&gt;(Калькулятор!$B$5+2),"",IF(T9=Калькулятор!$B$5+2,SUM($H$7:H8),Калькулятор!F6))</f>
        <v>0</v>
      </c>
      <c r="I9" s="25">
        <f>IF(T9&gt;(Калькулятор!$B$5+2),"",IF(T9=Калькулятор!$B$5+2,0,IF(T9&lt;=Калькулятор!$B$5,0,0)))</f>
        <v>0</v>
      </c>
      <c r="J9" s="23">
        <f>IF(T9&gt;(Калькулятор!$B$5+2),"",IF(T9=Калькулятор!$B$5+2,SUM($J$7:J8),IF(T9&lt;=Калькулятор!$B$5,0,0)))</f>
        <v>0</v>
      </c>
      <c r="K9" s="26">
        <f>IF(T9&gt;(Калькулятор!$B$5+2),"",IF(T9=Калькулятор!$B$5+2,0,IF(T9&lt;=Калькулятор!$B$5,0,0)))</f>
        <v>0</v>
      </c>
      <c r="L9" s="24">
        <f>IF(T9&gt;(Калькулятор!$B$5+2),"",IF(T9=Калькулятор!$B$5+2,0,IF(T9&lt;=Калькулятор!$B$5,0,0)))</f>
        <v>0</v>
      </c>
      <c r="M9" s="24">
        <f>IF(T9&gt;(Калькулятор!$B$5+2),"",IF(T9=Калькулятор!$B$5+2,0,IF(T9&lt;=Калькулятор!$B$5,0,0)))</f>
        <v>0</v>
      </c>
      <c r="N9" s="24">
        <f>IF(T9&gt;(Калькулятор!$B$5+2),"",IF(T9=Калькулятор!$B$5+2,0,IF(T9&lt;=Калькулятор!$B$5,0,0)))</f>
        <v>0</v>
      </c>
      <c r="O9" s="24">
        <f>IF(T9&gt;(Калькулятор!$B$5+2),"",IF(T9=Калькулятор!$B$5+2,0,IF(T9&lt;=Калькулятор!$B$5,0,0)))</f>
        <v>0</v>
      </c>
      <c r="P9" s="24">
        <f>IF(T9&gt;(Калькулятор!$B$5+2),"",IF(T9=Калькулятор!$B$5+2,0,IF(T9&lt;=Калькулятор!$B$5,0,0)))</f>
        <v>0</v>
      </c>
      <c r="Q9" s="24">
        <f>IF(T9&gt;(Калькулятор!$B$5+2),"",IF(T9=Калькулятор!$B$5+2,0,IF(T9&lt;=Калькулятор!$B$5,0,0)))</f>
        <v>0</v>
      </c>
      <c r="R9" s="96" t="str">
        <f>IF(T9&gt;(Калькулятор!$B$5+2),"",IF(T9=Калькулятор!$B$5+2,XIRR($D$7:D8,$B$7:B8,50),"Х"))</f>
        <v>Х</v>
      </c>
      <c r="S9" s="23" t="str">
        <f>IF(T9&gt;(Калькулятор!$B$5+2),"",IF(T9=Калькулятор!$B$5+2,F9+E9+J9+H9,"Х"))</f>
        <v>Х</v>
      </c>
      <c r="T9" s="18">
        <v>3</v>
      </c>
      <c r="U9" s="19">
        <f ca="1">Калькулятор!E6</f>
        <v>-100</v>
      </c>
    </row>
    <row r="10" spans="1:21" ht="15.75" x14ac:dyDescent="0.25">
      <c r="A10" s="20">
        <f ca="1">IF(T10&gt;(Калькулятор!$B$5+2),"",IF(T10=Калькулятор!$B$5+2,"Усього",Калькулятор!C7))</f>
        <v>3</v>
      </c>
      <c r="B10" s="21">
        <f ca="1">IF(T10&gt;(Калькулятор!$B$5+2),"",IF(T10=Калькулятор!$B$5+2,"Х",Калькулятор!D7))</f>
        <v>46316</v>
      </c>
      <c r="C10" s="22">
        <f ca="1">IF(T10&gt;(Калькулятор!$B$5+2),"",IF(T10=Калькулятор!$B$5+2,SUM($C$8:C9),IFERROR(B10-B9,"")))</f>
        <v>15</v>
      </c>
      <c r="D10" s="23">
        <f ca="1">IF(T10&gt;(Калькулятор!$B$5+2),"",IF(T10=Калькулятор!$B$5+2,SUM($D$8:D9),Калькулятор!J7))</f>
        <v>14.25</v>
      </c>
      <c r="E10" s="23">
        <f ca="1">IF(T10&gt;(Калькулятор!$B$5+2),"",IF(T10=Калькулятор!$B$5+2,SUM(E9),Калькулятор!G7))</f>
        <v>0</v>
      </c>
      <c r="F10" s="23">
        <f ca="1">IF(T10&gt;(Калькулятор!$B$5+2),"",IF(T10=Калькулятор!$B$5+2,SUM($F$7:F9),Калькулятор!H7))</f>
        <v>14.25</v>
      </c>
      <c r="G10" s="24">
        <f>IF(T10&gt;(Калькулятор!$B$5+2),"",IF(T10=Калькулятор!$B$5+2,0,IF(T10&lt;=Калькулятор!$B$5,0,0)))</f>
        <v>0</v>
      </c>
      <c r="H10" s="95">
        <f ca="1">IF(T10&gt;(Калькулятор!$B$5+2),"",IF(T10=Калькулятор!$B$5+2,SUM($H$7:H9),Калькулятор!F7))</f>
        <v>0</v>
      </c>
      <c r="I10" s="25">
        <f>IF(T10&gt;(Калькулятор!$B$5+2),"",IF(T10=Калькулятор!$B$5+2,0,IF(T10&lt;=Калькулятор!$B$5,0,0)))</f>
        <v>0</v>
      </c>
      <c r="J10" s="23">
        <f>IF(T10&gt;(Калькулятор!$B$5+2),"",IF(T10=Калькулятор!$B$5+2,SUM($J$7:J9),IF(T10&lt;=Калькулятор!$B$5,0,0)))</f>
        <v>0</v>
      </c>
      <c r="K10" s="26">
        <f>IF(T10&gt;(Калькулятор!$B$5+2),"",IF(T10=Калькулятор!$B$5+2,0,IF(T10&lt;=Калькулятор!$B$5,0,0)))</f>
        <v>0</v>
      </c>
      <c r="L10" s="24">
        <f>IF(T10&gt;(Калькулятор!$B$5+2),"",IF(T10=Калькулятор!$B$5+2,0,IF(T10&lt;=Калькулятор!$B$5,0,0)))</f>
        <v>0</v>
      </c>
      <c r="M10" s="24">
        <f>IF(T10&gt;(Калькулятор!$B$5+2),"",IF(T10=Калькулятор!$B$5+2,0,IF(T10&lt;=Калькулятор!$B$5,0,0)))</f>
        <v>0</v>
      </c>
      <c r="N10" s="24">
        <f>IF(T10&gt;(Калькулятор!$B$5+2),"",IF(T10=Калькулятор!$B$5+2,0,IF(T10&lt;=Калькулятор!$B$5,0,0)))</f>
        <v>0</v>
      </c>
      <c r="O10" s="24">
        <f>IF(T10&gt;(Калькулятор!$B$5+2),"",IF(T10=Калькулятор!$B$5+2,0,IF(T10&lt;=Калькулятор!$B$5,0,0)))</f>
        <v>0</v>
      </c>
      <c r="P10" s="24">
        <f>IF(T10&gt;(Калькулятор!$B$5+2),"",IF(T10=Калькулятор!$B$5+2,0,IF(T10&lt;=Калькулятор!$B$5,0,0)))</f>
        <v>0</v>
      </c>
      <c r="Q10" s="24">
        <f>IF(T10&gt;(Калькулятор!$B$5+2),"",IF(T10=Калькулятор!$B$5+2,0,IF(T10&lt;=Калькулятор!$B$5,0,0)))</f>
        <v>0</v>
      </c>
      <c r="R10" s="96" t="str">
        <f>IF(T10&gt;(Калькулятор!$B$5+2),"",IF(T10=Калькулятор!$B$5+2,XIRR($D$7:D9,$B$7:B9,50),"Х"))</f>
        <v>Х</v>
      </c>
      <c r="S10" s="23" t="str">
        <f>IF(T10&gt;(Калькулятор!$B$5+2),"",IF(T10=Калькулятор!$B$5+2,F10+E10+J10+H10,"Х"))</f>
        <v>Х</v>
      </c>
      <c r="T10" s="18">
        <v>4</v>
      </c>
      <c r="U10" s="19">
        <f ca="1">Калькулятор!E7</f>
        <v>-100</v>
      </c>
    </row>
    <row r="11" spans="1:21" ht="15.75" x14ac:dyDescent="0.25">
      <c r="A11" s="20">
        <f ca="1">IF(T11&gt;(Калькулятор!$B$5+2),"",IF(T11=Калькулятор!$B$5+2,"Усього",Калькулятор!C8))</f>
        <v>4</v>
      </c>
      <c r="B11" s="21">
        <f ca="1">IF(T11&gt;(Калькулятор!$B$5+2),"",IF(T11=Калькулятор!$B$5+2,"Х",Калькулятор!D8))</f>
        <v>46331</v>
      </c>
      <c r="C11" s="22">
        <f ca="1">IF(T11&gt;(Калькулятор!$B$5+2),"",IF(T11=Калькулятор!$B$5+2,SUM($C$8:C10),IFERROR(B11-B10,"")))</f>
        <v>15</v>
      </c>
      <c r="D11" s="23">
        <f ca="1">IF(T11&gt;(Калькулятор!$B$5+2),"",IF(T11=Калькулятор!$B$5+2,SUM($D$8:D10),Калькулятор!J8))</f>
        <v>14.25</v>
      </c>
      <c r="E11" s="23">
        <f ca="1">IF(T11&gt;(Калькулятор!$B$5+2),"",IF(T11=Калькулятор!$B$5+2,SUM(E10),Калькулятор!G8))</f>
        <v>0</v>
      </c>
      <c r="F11" s="23">
        <f ca="1">IF(T11&gt;(Калькулятор!$B$5+2),"",IF(T11=Калькулятор!$B$5+2,SUM($F$7:F10),Калькулятор!H8))</f>
        <v>14.25</v>
      </c>
      <c r="G11" s="24">
        <f>IF(T11&gt;(Калькулятор!$B$5+2),"",IF(T11=Калькулятор!$B$5+2,0,IF(T11&lt;=Калькулятор!$B$5,0,0)))</f>
        <v>0</v>
      </c>
      <c r="H11" s="95">
        <f ca="1">IF(T11&gt;(Калькулятор!$B$5+2),"",IF(T11=Калькулятор!$B$5+2,SUM($H$7:H10),Калькулятор!F8))</f>
        <v>0</v>
      </c>
      <c r="I11" s="25">
        <f>IF(T11&gt;(Калькулятор!$B$5+2),"",IF(T11=Калькулятор!$B$5+2,0,IF(T11&lt;=Калькулятор!$B$5,0,0)))</f>
        <v>0</v>
      </c>
      <c r="J11" s="23">
        <f>IF(T11&gt;(Калькулятор!$B$5+2),"",IF(T11=Калькулятор!$B$5+2,SUM($J$7:J10),IF(T11&lt;=Калькулятор!$B$5,0,0)))</f>
        <v>0</v>
      </c>
      <c r="K11" s="26">
        <f>IF(T11&gt;(Калькулятор!$B$5+2),"",IF(T11=Калькулятор!$B$5+2,0,IF(T11&lt;=Калькулятор!$B$5,0,0)))</f>
        <v>0</v>
      </c>
      <c r="L11" s="24">
        <f>IF(T11&gt;(Калькулятор!$B$5+2),"",IF(T11=Калькулятор!$B$5+2,0,IF(T11&lt;=Калькулятор!$B$5,0,0)))</f>
        <v>0</v>
      </c>
      <c r="M11" s="24">
        <f>IF(T11&gt;(Калькулятор!$B$5+2),"",IF(T11=Калькулятор!$B$5+2,0,IF(T11&lt;=Калькулятор!$B$5,0,0)))</f>
        <v>0</v>
      </c>
      <c r="N11" s="24">
        <f>IF(T11&gt;(Калькулятор!$B$5+2),"",IF(T11=Калькулятор!$B$5+2,0,IF(T11&lt;=Калькулятор!$B$5,0,0)))</f>
        <v>0</v>
      </c>
      <c r="O11" s="24">
        <f>IF(T11&gt;(Калькулятор!$B$5+2),"",IF(T11=Калькулятор!$B$5+2,0,IF(T11&lt;=Калькулятор!$B$5,0,0)))</f>
        <v>0</v>
      </c>
      <c r="P11" s="24">
        <f>IF(T11&gt;(Калькулятор!$B$5+2),"",IF(T11=Калькулятор!$B$5+2,0,IF(T11&lt;=Калькулятор!$B$5,0,0)))</f>
        <v>0</v>
      </c>
      <c r="Q11" s="24">
        <f>IF(T11&gt;(Калькулятор!$B$5+2),"",IF(T11=Калькулятор!$B$5+2,0,IF(T11&lt;=Калькулятор!$B$5,0,0)))</f>
        <v>0</v>
      </c>
      <c r="R11" s="96" t="str">
        <f>IF(T11&gt;(Калькулятор!$B$5+2),"",IF(T11=Калькулятор!$B$5+2,XIRR($D$7:D10,$B$7:B10,50),"Х"))</f>
        <v>Х</v>
      </c>
      <c r="S11" s="23" t="str">
        <f>IF(T11&gt;(Калькулятор!$B$5+2),"",IF(T11=Калькулятор!$B$5+2,F11+E11+J11+H11,"Х"))</f>
        <v>Х</v>
      </c>
      <c r="T11" s="18">
        <v>5</v>
      </c>
      <c r="U11" s="19">
        <f ca="1">Калькулятор!E8</f>
        <v>-100</v>
      </c>
    </row>
    <row r="12" spans="1:21" ht="15.75" x14ac:dyDescent="0.25">
      <c r="A12" s="20">
        <f ca="1">IF(T12&gt;(Калькулятор!$B$5+2),"",IF(T12=Калькулятор!$B$5+2,"Усього",Калькулятор!C9))</f>
        <v>5</v>
      </c>
      <c r="B12" s="21">
        <f ca="1">IF(T12&gt;(Калькулятор!$B$5+2),"",IF(T12=Калькулятор!$B$5+2,"Х",Калькулятор!D9))</f>
        <v>46346</v>
      </c>
      <c r="C12" s="22">
        <f ca="1">IF(T12&gt;(Калькулятор!$B$5+2),"",IF(T12=Калькулятор!$B$5+2,SUM($C$8:C11),IFERROR(B12-B11,"")))</f>
        <v>15</v>
      </c>
      <c r="D12" s="23">
        <f ca="1">IF(T12&gt;(Калькулятор!$B$5+2),"",IF(T12=Калькулятор!$B$5+2,SUM($D$8:D11),Калькулятор!J9))</f>
        <v>14.25</v>
      </c>
      <c r="E12" s="23">
        <f ca="1">IF(T12&gt;(Калькулятор!$B$5+2),"",IF(T12=Калькулятор!$B$5+2,SUM(E11),Калькулятор!G9))</f>
        <v>0</v>
      </c>
      <c r="F12" s="23">
        <f ca="1">IF(T12&gt;(Калькулятор!$B$5+2),"",IF(T12=Калькулятор!$B$5+2,SUM($F$7:F11),Калькулятор!H9))</f>
        <v>14.25</v>
      </c>
      <c r="G12" s="24">
        <f>IF(T12&gt;(Калькулятор!$B$5+2),"",IF(T12=Калькулятор!$B$5+2,0,IF(T12&lt;=Калькулятор!$B$5,0,0)))</f>
        <v>0</v>
      </c>
      <c r="H12" s="95">
        <f ca="1">IF(T12&gt;(Калькулятор!$B$5+2),"",IF(T12=Калькулятор!$B$5+2,SUM($H$7:H11),Калькулятор!F9))</f>
        <v>0</v>
      </c>
      <c r="I12" s="25">
        <f>IF(T12&gt;(Калькулятор!$B$5+2),"",IF(T12=Калькулятор!$B$5+2,0,IF(T12&lt;=Калькулятор!$B$5,0,0)))</f>
        <v>0</v>
      </c>
      <c r="J12" s="23">
        <f>IF(T12&gt;(Калькулятор!$B$5+2),"",IF(T12=Калькулятор!$B$5+2,SUM($J$7:J11),IF(T12&lt;=Калькулятор!$B$5,0,0)))</f>
        <v>0</v>
      </c>
      <c r="K12" s="26">
        <f>IF(T12&gt;(Калькулятор!$B$5+2),"",IF(T12=Калькулятор!$B$5+2,0,IF(T12&lt;=Калькулятор!$B$5,0,0)))</f>
        <v>0</v>
      </c>
      <c r="L12" s="24">
        <f>IF(T12&gt;(Калькулятор!$B$5+2),"",IF(T12=Калькулятор!$B$5+2,0,IF(T12&lt;=Калькулятор!$B$5,0,0)))</f>
        <v>0</v>
      </c>
      <c r="M12" s="24">
        <f>IF(T12&gt;(Калькулятор!$B$5+2),"",IF(T12=Калькулятор!$B$5+2,0,IF(T12&lt;=Калькулятор!$B$5,0,0)))</f>
        <v>0</v>
      </c>
      <c r="N12" s="24">
        <f>IF(T12&gt;(Калькулятор!$B$5+2),"",IF(T12=Калькулятор!$B$5+2,0,IF(T12&lt;=Калькулятор!$B$5,0,0)))</f>
        <v>0</v>
      </c>
      <c r="O12" s="24">
        <f>IF(T12&gt;(Калькулятор!$B$5+2),"",IF(T12=Калькулятор!$B$5+2,0,IF(T12&lt;=Калькулятор!$B$5,0,0)))</f>
        <v>0</v>
      </c>
      <c r="P12" s="24">
        <f>IF(T12&gt;(Калькулятор!$B$5+2),"",IF(T12=Калькулятор!$B$5+2,0,IF(T12&lt;=Калькулятор!$B$5,0,0)))</f>
        <v>0</v>
      </c>
      <c r="Q12" s="24">
        <f>IF(T12&gt;(Калькулятор!$B$5+2),"",IF(T12=Калькулятор!$B$5+2,0,IF(T12&lt;=Калькулятор!$B$5,0,0)))</f>
        <v>0</v>
      </c>
      <c r="R12" s="96" t="str">
        <f>IF(T12&gt;(Калькулятор!$B$5+2),"",IF(T12=Калькулятор!$B$5+2,XIRR($D$7:D11,$B$7:B11,50),"Х"))</f>
        <v>Х</v>
      </c>
      <c r="S12" s="23" t="str">
        <f>IF(T12&gt;(Калькулятор!$B$5+2),"",IF(T12=Калькулятор!$B$5+2,F12+E12+J12+H12,"Х"))</f>
        <v>Х</v>
      </c>
      <c r="T12" s="18">
        <v>6</v>
      </c>
      <c r="U12" s="19">
        <f ca="1">Калькулятор!E9</f>
        <v>-100</v>
      </c>
    </row>
    <row r="13" spans="1:21" ht="15.75" x14ac:dyDescent="0.25">
      <c r="A13" s="20">
        <f ca="1">IF(T13&gt;(Калькулятор!$B$5+2),"",IF(T13=Калькулятор!$B$5+2,"Усього",Калькулятор!C10))</f>
        <v>6</v>
      </c>
      <c r="B13" s="21">
        <f ca="1">IF(T13&gt;(Калькулятор!$B$5+2),"",IF(T13=Калькулятор!$B$5+2,"Х",Калькулятор!D10))</f>
        <v>46361</v>
      </c>
      <c r="C13" s="22">
        <f ca="1">IF(T13&gt;(Калькулятор!$B$5+2),"",IF(T13=Калькулятор!$B$5+2,SUM($C$8:C12),IFERROR(B13-B12,"")))</f>
        <v>15</v>
      </c>
      <c r="D13" s="23">
        <f ca="1">IF(T13&gt;(Калькулятор!$B$5+2),"",IF(T13=Калькулятор!$B$5+2,SUM($D$8:D12),Калькулятор!J10))</f>
        <v>14.25</v>
      </c>
      <c r="E13" s="23">
        <f ca="1">IF(T13&gt;(Калькулятор!$B$5+2),"",IF(T13=Калькулятор!$B$5+2,SUM(E12),Калькулятор!G10))</f>
        <v>0</v>
      </c>
      <c r="F13" s="23">
        <f ca="1">IF(T13&gt;(Калькулятор!$B$5+2),"",IF(T13=Калькулятор!$B$5+2,SUM($F$7:F12),Калькулятор!H10))</f>
        <v>14.25</v>
      </c>
      <c r="G13" s="24">
        <f>IF(T13&gt;(Калькулятор!$B$5+2),"",IF(T13=Калькулятор!$B$5+2,0,IF(T13&lt;=Калькулятор!$B$5,0,0)))</f>
        <v>0</v>
      </c>
      <c r="H13" s="95">
        <f ca="1">IF(T13&gt;(Калькулятор!$B$5+2),"",IF(T13=Калькулятор!$B$5+2,SUM($H$7:H12),Калькулятор!F10))</f>
        <v>0</v>
      </c>
      <c r="I13" s="25">
        <f>IF(T13&gt;(Калькулятор!$B$5+2),"",IF(T13=Калькулятор!$B$5+2,0,IF(T13&lt;=Калькулятор!$B$5,0,0)))</f>
        <v>0</v>
      </c>
      <c r="J13" s="23">
        <f>IF(T13&gt;(Калькулятор!$B$5+2),"",IF(T13=Калькулятор!$B$5+2,SUM($J$7:J12),IF(T13&lt;=Калькулятор!$B$5,0,0)))</f>
        <v>0</v>
      </c>
      <c r="K13" s="26">
        <f>IF(T13&gt;(Калькулятор!$B$5+2),"",IF(T13=Калькулятор!$B$5+2,0,IF(T13&lt;=Калькулятор!$B$5,0,0)))</f>
        <v>0</v>
      </c>
      <c r="L13" s="24">
        <f>IF(T13&gt;(Калькулятор!$B$5+2),"",IF(T13=Калькулятор!$B$5+2,0,IF(T13&lt;=Калькулятор!$B$5,0,0)))</f>
        <v>0</v>
      </c>
      <c r="M13" s="24">
        <f>IF(T13&gt;(Калькулятор!$B$5+2),"",IF(T13=Калькулятор!$B$5+2,0,IF(T13&lt;=Калькулятор!$B$5,0,0)))</f>
        <v>0</v>
      </c>
      <c r="N13" s="24">
        <f>IF(T13&gt;(Калькулятор!$B$5+2),"",IF(T13=Калькулятор!$B$5+2,0,IF(T13&lt;=Калькулятор!$B$5,0,0)))</f>
        <v>0</v>
      </c>
      <c r="O13" s="24">
        <f>IF(T13&gt;(Калькулятор!$B$5+2),"",IF(T13=Калькулятор!$B$5+2,0,IF(T13&lt;=Калькулятор!$B$5,0,0)))</f>
        <v>0</v>
      </c>
      <c r="P13" s="24">
        <f>IF(T13&gt;(Калькулятор!$B$5+2),"",IF(T13=Калькулятор!$B$5+2,0,IF(T13&lt;=Калькулятор!$B$5,0,0)))</f>
        <v>0</v>
      </c>
      <c r="Q13" s="24">
        <f>IF(T13&gt;(Калькулятор!$B$5+2),"",IF(T13=Калькулятор!$B$5+2,0,IF(T13&lt;=Калькулятор!$B$5,0,0)))</f>
        <v>0</v>
      </c>
      <c r="R13" s="96" t="str">
        <f>IF(T13&gt;(Калькулятор!$B$5+2),"",IF(T13=Калькулятор!$B$5+2,XIRR($D$7:D12,$B$7:B12,50),"Х"))</f>
        <v>Х</v>
      </c>
      <c r="S13" s="23" t="str">
        <f>IF(T13&gt;(Калькулятор!$B$5+2),"",IF(T13=Калькулятор!$B$5+2,F13+E13+J13+H13,"Х"))</f>
        <v>Х</v>
      </c>
      <c r="T13" s="18">
        <v>7</v>
      </c>
      <c r="U13" s="19">
        <f ca="1">Калькулятор!E10</f>
        <v>-100</v>
      </c>
    </row>
    <row r="14" spans="1:21" ht="15.75" x14ac:dyDescent="0.25">
      <c r="A14" s="20">
        <f ca="1">IF(T14&gt;(Калькулятор!$B$5+2),"",IF(T14=Калькулятор!$B$5+2,"Усього",Калькулятор!C11))</f>
        <v>7</v>
      </c>
      <c r="B14" s="21">
        <f ca="1">IF(T14&gt;(Калькулятор!$B$5+2),"",IF(T14=Калькулятор!$B$5+2,"Х",Калькулятор!D11))</f>
        <v>46376</v>
      </c>
      <c r="C14" s="22">
        <f ca="1">IF(T14&gt;(Калькулятор!$B$5+2),"",IF(T14=Калькулятор!$B$5+2,SUM($C$8:C13),IFERROR(B14-B13,"")))</f>
        <v>15</v>
      </c>
      <c r="D14" s="23">
        <f ca="1">IF(T14&gt;(Калькулятор!$B$5+2),"",IF(T14=Калькулятор!$B$5+2,SUM($D$8:D13),Калькулятор!J11))</f>
        <v>14.25</v>
      </c>
      <c r="E14" s="23">
        <f ca="1">IF(T14&gt;(Калькулятор!$B$5+2),"",IF(T14=Калькулятор!$B$5+2,SUM(E13),Калькулятор!G11))</f>
        <v>0</v>
      </c>
      <c r="F14" s="23">
        <f ca="1">IF(T14&gt;(Калькулятор!$B$5+2),"",IF(T14=Калькулятор!$B$5+2,,Калькулятор!H11))</f>
        <v>14.25</v>
      </c>
      <c r="G14" s="24">
        <f>IF(T14&gt;(Калькулятор!$B$5+2),"",IF(T14=Калькулятор!$B$5+2,0,IF(T14&lt;=Калькулятор!$B$5,0,0)))</f>
        <v>0</v>
      </c>
      <c r="H14" s="95">
        <f ca="1">IF(T14&gt;(Калькулятор!$B$5+2),"",IF(T14=Калькулятор!$B$5+2,SUM($H$7:H13),Калькулятор!F11))</f>
        <v>0</v>
      </c>
      <c r="I14" s="25">
        <f>IF(T14&gt;(Калькулятор!$B$5+2),"",IF(T14=Калькулятор!$B$5+2,0,IF(T14&lt;=Калькулятор!$B$5,0,0)))</f>
        <v>0</v>
      </c>
      <c r="J14" s="23">
        <f>IF(T14&gt;(Калькулятор!$B$5+2),"",IF(T14=Калькулятор!$B$5+2,SUM($J$7:J13),IF(T14&lt;=Калькулятор!$B$5,0,0)))</f>
        <v>0</v>
      </c>
      <c r="K14" s="26">
        <f>IF(T14&gt;(Калькулятор!$B$5+2),"",IF(T14=Калькулятор!$B$5+2,0,IF(T14&lt;=Калькулятор!$B$5,0,0)))</f>
        <v>0</v>
      </c>
      <c r="L14" s="24">
        <f>IF(T14&gt;(Калькулятор!$B$5+2),"",IF(T14=Калькулятор!$B$5+2,0,IF(T14&lt;=Калькулятор!$B$5,0,0)))</f>
        <v>0</v>
      </c>
      <c r="M14" s="24">
        <f>IF(T14&gt;(Калькулятор!$B$5+2),"",IF(T14=Калькулятор!$B$5+2,0,IF(T14&lt;=Калькулятор!$B$5,0,0)))</f>
        <v>0</v>
      </c>
      <c r="N14" s="24">
        <f>IF(T14&gt;(Калькулятор!$B$5+2),"",IF(T14=Калькулятор!$B$5+2,0,IF(T14&lt;=Калькулятор!$B$5,0,0)))</f>
        <v>0</v>
      </c>
      <c r="O14" s="24">
        <f>IF(T14&gt;(Калькулятор!$B$5+2),"",IF(T14=Калькулятор!$B$5+2,0,IF(T14&lt;=Калькулятор!$B$5,0,0)))</f>
        <v>0</v>
      </c>
      <c r="P14" s="24">
        <f>IF(T14&gt;(Калькулятор!$B$5+2),"",IF(T14=Калькулятор!$B$5+2,0,IF(T14&lt;=Калькулятор!$B$5,0,0)))</f>
        <v>0</v>
      </c>
      <c r="Q14" s="24">
        <f>IF(T14&gt;(Калькулятор!$B$5+2),"",IF(T14=Калькулятор!$B$5+2,0,IF(T14&lt;=Калькулятор!$B$5,0,0)))</f>
        <v>0</v>
      </c>
      <c r="R14" s="96" t="str">
        <f>IF(T14&gt;(Калькулятор!$B$5+2),"",IF(T14=Калькулятор!$B$5+2,XIRR($D$7:D13,$B$7:B13,50),"Х"))</f>
        <v>Х</v>
      </c>
      <c r="S14" s="23" t="str">
        <f>IF(T14&gt;(Калькулятор!$B$5+2),"",IF(T14=Калькулятор!$B$5+2,F14+E14+J14+H14,"Х"))</f>
        <v>Х</v>
      </c>
      <c r="T14" s="18">
        <v>8</v>
      </c>
      <c r="U14" s="19">
        <f ca="1">Калькулятор!E11</f>
        <v>-100</v>
      </c>
    </row>
    <row r="15" spans="1:21" ht="15.75" x14ac:dyDescent="0.25">
      <c r="A15" s="20">
        <f ca="1">IF(T15&gt;(Калькулятор!$B$5+2),"",IF(T15=Калькулятор!$B$5+2,"Усього",Калькулятор!C12))</f>
        <v>8</v>
      </c>
      <c r="B15" s="21">
        <f ca="1">IF(T15&gt;(Калькулятор!$B$5+2),"",IF(T15=Калькулятор!$B$5+2,"Х",Калькулятор!D12))</f>
        <v>46391</v>
      </c>
      <c r="C15" s="22">
        <f ca="1">IF(T15&gt;(Калькулятор!$B$5+2),"",IF(T15=Калькулятор!$B$5+2,SUM($C$8:C14),IFERROR(B15-B14,"")))</f>
        <v>15</v>
      </c>
      <c r="D15" s="23">
        <f ca="1">IF(T15&gt;(Калькулятор!$B$5+2),"",IF(T15=Калькулятор!$B$5+2,SUM($D$8:D14),Калькулятор!J12))</f>
        <v>14.25</v>
      </c>
      <c r="E15" s="23">
        <f ca="1">IF(T15&gt;(Калькулятор!$B$5+2),"",IF(T15=Калькулятор!$B$5+2,SUM(E14),Калькулятор!G12))</f>
        <v>0</v>
      </c>
      <c r="F15" s="23">
        <f ca="1">IF(T15&gt;(Калькулятор!$B$5+2),"",IF(T15=Калькулятор!$B$5+2,SUM($F$7:F14),Калькулятор!H12))</f>
        <v>14.25</v>
      </c>
      <c r="G15" s="24">
        <f>IF(T15&gt;(Калькулятор!$B$5+2),"",IF(T15=Калькулятор!$B$5+2,0,IF(T15&lt;=Калькулятор!$B$5,0,0)))</f>
        <v>0</v>
      </c>
      <c r="H15" s="95">
        <f ca="1">IF(T15&gt;(Калькулятор!$B$5+2),"",IF(T15=Калькулятор!$B$5+2,SUM($H$7:H14),Калькулятор!F12))</f>
        <v>0</v>
      </c>
      <c r="I15" s="25">
        <f>IF(T15&gt;(Калькулятор!$B$5+2),"",IF(T15=Калькулятор!$B$5+2,0,IF(T15&lt;=Калькулятор!$B$5,0,0)))</f>
        <v>0</v>
      </c>
      <c r="J15" s="23">
        <f>IF(T15&gt;(Калькулятор!$B$5+2),"",IF(T15=Калькулятор!$B$5+2,SUM($J$7:J14),IF(T15&lt;=Калькулятор!$B$5,0,0)))</f>
        <v>0</v>
      </c>
      <c r="K15" s="26">
        <f>IF(T15&gt;(Калькулятор!$B$5+2),"",IF(T15=Калькулятор!$B$5+2,0,IF(T15&lt;=Калькулятор!$B$5,0,0)))</f>
        <v>0</v>
      </c>
      <c r="L15" s="24">
        <f>IF(T15&gt;(Калькулятор!$B$5+2),"",IF(T15=Калькулятор!$B$5+2,0,IF(T15&lt;=Калькулятор!$B$5,0,0)))</f>
        <v>0</v>
      </c>
      <c r="M15" s="24">
        <f>IF(T15&gt;(Калькулятор!$B$5+2),"",IF(T15=Калькулятор!$B$5+2,0,IF(T15&lt;=Калькулятор!$B$5,0,0)))</f>
        <v>0</v>
      </c>
      <c r="N15" s="24">
        <f>IF(T15&gt;(Калькулятор!$B$5+2),"",IF(T15=Калькулятор!$B$5+2,0,IF(T15&lt;=Калькулятор!$B$5,0,0)))</f>
        <v>0</v>
      </c>
      <c r="O15" s="24">
        <f>IF(T15&gt;(Калькулятор!$B$5+2),"",IF(T15=Калькулятор!$B$5+2,0,IF(T15&lt;=Калькулятор!$B$5,0,0)))</f>
        <v>0</v>
      </c>
      <c r="P15" s="24">
        <f>IF(T15&gt;(Калькулятор!$B$5+2),"",IF(T15=Калькулятор!$B$5+2,0,IF(T15&lt;=Калькулятор!$B$5,0,0)))</f>
        <v>0</v>
      </c>
      <c r="Q15" s="24">
        <f>IF(T15&gt;(Калькулятор!$B$5+2),"",IF(T15=Калькулятор!$B$5+2,0,IF(T15&lt;=Калькулятор!$B$5,0,0)))</f>
        <v>0</v>
      </c>
      <c r="R15" s="96" t="str">
        <f>IF(T15&gt;(Калькулятор!$B$5+2),"",IF(T15=Калькулятор!$B$5+2,XIRR($D$7:D14,$B$7:B14,50),"Х"))</f>
        <v>Х</v>
      </c>
      <c r="S15" s="23" t="str">
        <f>IF(T15&gt;(Калькулятор!$B$5+2),"",IF(T15=Калькулятор!$B$5+2,F15+E15+J15+H15,"Х"))</f>
        <v>Х</v>
      </c>
      <c r="T15" s="18">
        <v>9</v>
      </c>
      <c r="U15" s="19">
        <f ca="1">Калькулятор!E12</f>
        <v>-100</v>
      </c>
    </row>
    <row r="16" spans="1:21" ht="15.75" x14ac:dyDescent="0.25">
      <c r="A16" s="20">
        <f ca="1">IF(T16&gt;(Калькулятор!$B$5+2),"",IF(T16=Калькулятор!$B$5+2,"Усього",Калькулятор!C13))</f>
        <v>9</v>
      </c>
      <c r="B16" s="21">
        <f ca="1">IF(T16&gt;(Калькулятор!$B$5+2),"",IF(T16=Калькулятор!$B$5+2,"Х",Калькулятор!D13))</f>
        <v>46406</v>
      </c>
      <c r="C16" s="22">
        <f ca="1">IF(T16&gt;(Калькулятор!$B$5+2),"",IF(T16=Калькулятор!$B$5+2,SUM($C$8:C15),IFERROR(B16-B15,"")))</f>
        <v>15</v>
      </c>
      <c r="D16" s="23">
        <f ca="1">IF(T16&gt;(Калькулятор!$B$5+2),"",IF(T16=Калькулятор!$B$5+2,SUM($D$8:D15),Калькулятор!J13))</f>
        <v>14.25</v>
      </c>
      <c r="E16" s="23">
        <f ca="1">IF(T16&gt;(Калькулятор!$B$5+2),"",IF(T16=Калькулятор!$B$5+2,SUM(E15),Калькулятор!G13))</f>
        <v>0</v>
      </c>
      <c r="F16" s="23">
        <f ca="1">IF(T16&gt;(Калькулятор!$B$5+2),"",IF(T16=Калькулятор!$B$5+2,SUM($F$7:F15),Калькулятор!H13))</f>
        <v>14.25</v>
      </c>
      <c r="G16" s="24">
        <f>IF(T16&gt;(Калькулятор!$B$5+2),"",IF(T16=Калькулятор!$B$5+2,0,IF(T16&lt;=Калькулятор!$B$5,0,0)))</f>
        <v>0</v>
      </c>
      <c r="H16" s="95">
        <f ca="1">IF(T16&gt;(Калькулятор!$B$5+2),"",IF(T16=Калькулятор!$B$5+2,SUM($H$7:H15),Калькулятор!F13))</f>
        <v>0</v>
      </c>
      <c r="I16" s="25">
        <f>IF(T16&gt;(Калькулятор!$B$5+2),"",IF(T16=Калькулятор!$B$5+2,0,IF(T16&lt;=Калькулятор!$B$5,0,0)))</f>
        <v>0</v>
      </c>
      <c r="J16" s="23">
        <f>IF(T16&gt;(Калькулятор!$B$5+2),"",IF(T16=Калькулятор!$B$5+2,SUM($J$7:J15),IF(T16&lt;=Калькулятор!$B$5,0,0)))</f>
        <v>0</v>
      </c>
      <c r="K16" s="26">
        <f>IF(T16&gt;(Калькулятор!$B$5+2),"",IF(T16=Калькулятор!$B$5+2,0,IF(T16&lt;=Калькулятор!$B$5,0,0)))</f>
        <v>0</v>
      </c>
      <c r="L16" s="24">
        <f>IF(T16&gt;(Калькулятор!$B$5+2),"",IF(T16=Калькулятор!$B$5+2,0,IF(T16&lt;=Калькулятор!$B$5,0,0)))</f>
        <v>0</v>
      </c>
      <c r="M16" s="24">
        <f>IF(T16&gt;(Калькулятор!$B$5+2),"",IF(T16=Калькулятор!$B$5+2,0,IF(T16&lt;=Калькулятор!$B$5,0,0)))</f>
        <v>0</v>
      </c>
      <c r="N16" s="24">
        <f>IF(T16&gt;(Калькулятор!$B$5+2),"",IF(T16=Калькулятор!$B$5+2,0,IF(T16&lt;=Калькулятор!$B$5,0,0)))</f>
        <v>0</v>
      </c>
      <c r="O16" s="24">
        <f>IF(T16&gt;(Калькулятор!$B$5+2),"",IF(T16=Калькулятор!$B$5+2,0,IF(T16&lt;=Калькулятор!$B$5,0,0)))</f>
        <v>0</v>
      </c>
      <c r="P16" s="24">
        <f>IF(T16&gt;(Калькулятор!$B$5+2),"",IF(T16=Калькулятор!$B$5+2,0,IF(T16&lt;=Калькулятор!$B$5,0,0)))</f>
        <v>0</v>
      </c>
      <c r="Q16" s="24">
        <f>IF(T16&gt;(Калькулятор!$B$5+2),"",IF(T16=Калькулятор!$B$5+2,0,IF(T16&lt;=Калькулятор!$B$5,0,0)))</f>
        <v>0</v>
      </c>
      <c r="R16" s="96" t="str">
        <f>IF(T16&gt;(Калькулятор!$B$5+2),"",IF(T16=Калькулятор!$B$5+2,XIRR($D$7:D15,$B$7:B15,50),"Х"))</f>
        <v>Х</v>
      </c>
      <c r="S16" s="23" t="str">
        <f>IF(T16&gt;(Калькулятор!$B$5+2),"",IF(T16=Калькулятор!$B$5+2,F16+E16+J16+H16,"Х"))</f>
        <v>Х</v>
      </c>
      <c r="T16" s="18">
        <v>10</v>
      </c>
      <c r="U16" s="19">
        <f ca="1">Калькулятор!E13</f>
        <v>-100</v>
      </c>
    </row>
    <row r="17" spans="1:21" ht="15.75" x14ac:dyDescent="0.25">
      <c r="A17" s="20">
        <f ca="1">IF(T17&gt;(Калькулятор!$B$5+2),"",IF(T17=Калькулятор!$B$5+2,"Усього",Калькулятор!C14))</f>
        <v>10</v>
      </c>
      <c r="B17" s="21">
        <f ca="1">IF(T17&gt;(Калькулятор!$B$5+2),"",IF(T17=Калькулятор!$B$5+2,"Х",Калькулятор!D14))</f>
        <v>46421</v>
      </c>
      <c r="C17" s="22">
        <f ca="1">IF(T17&gt;(Калькулятор!$B$5+2),"",IF(T17=Калькулятор!$B$5+2,SUM($C$8:C16),IFERROR(B17-B16,"")))</f>
        <v>15</v>
      </c>
      <c r="D17" s="23">
        <f ca="1">IF(T17&gt;(Калькулятор!$B$5+2),"",IF(T17=Калькулятор!$B$5+2,SUM($D$8:D16),Калькулятор!J14))</f>
        <v>14.25</v>
      </c>
      <c r="E17" s="23">
        <f ca="1">IF(T17&gt;(Калькулятор!$B$5+2),"",IF(T17=Калькулятор!$B$5+2,SUM(E16),Калькулятор!G14))</f>
        <v>0</v>
      </c>
      <c r="F17" s="23">
        <f ca="1">IF(T17&gt;(Калькулятор!$B$5+2),"",IF(T17=Калькулятор!$B$5+2,SUM($F$7:F16),Калькулятор!H14))</f>
        <v>14.25</v>
      </c>
      <c r="G17" s="24">
        <f>IF(T17&gt;(Калькулятор!$B$5+2),"",IF(T17=Калькулятор!$B$5+2,0,IF(T17&lt;=Калькулятор!$B$5,0,0)))</f>
        <v>0</v>
      </c>
      <c r="H17" s="95">
        <f ca="1">IF(T17&gt;(Калькулятор!$B$5+2),"",IF(T17=Калькулятор!$B$5+2,SUM($H$7:H16),Калькулятор!F14))</f>
        <v>0</v>
      </c>
      <c r="I17" s="25">
        <f>IF(T17&gt;(Калькулятор!$B$5+2),"",IF(T17=Калькулятор!$B$5+2,0,IF(T17&lt;=Калькулятор!$B$5,0,0)))</f>
        <v>0</v>
      </c>
      <c r="J17" s="23">
        <f>IF(T17&gt;(Калькулятор!$B$5+2),"",IF(T17=Калькулятор!$B$5+2,SUM($J$7:J16),IF(T17&lt;=Калькулятор!$B$5,0,0)))</f>
        <v>0</v>
      </c>
      <c r="K17" s="26">
        <f>IF(T17&gt;(Калькулятор!$B$5+2),"",IF(T17=Калькулятор!$B$5+2,0,IF(T17&lt;=Калькулятор!$B$5,0,0)))</f>
        <v>0</v>
      </c>
      <c r="L17" s="24">
        <f>IF(T17&gt;(Калькулятор!$B$5+2),"",IF(T17=Калькулятор!$B$5+2,0,IF(T17&lt;=Калькулятор!$B$5,0,0)))</f>
        <v>0</v>
      </c>
      <c r="M17" s="24">
        <f>IF(T17&gt;(Калькулятор!$B$5+2),"",IF(T17=Калькулятор!$B$5+2,0,IF(T17&lt;=Калькулятор!$B$5,0,0)))</f>
        <v>0</v>
      </c>
      <c r="N17" s="24">
        <f>IF(T17&gt;(Калькулятор!$B$5+2),"",IF(T17=Калькулятор!$B$5+2,0,IF(T17&lt;=Калькулятор!$B$5,0,0)))</f>
        <v>0</v>
      </c>
      <c r="O17" s="24">
        <f>IF(T17&gt;(Калькулятор!$B$5+2),"",IF(T17=Калькулятор!$B$5+2,0,IF(T17&lt;=Калькулятор!$B$5,0,0)))</f>
        <v>0</v>
      </c>
      <c r="P17" s="24">
        <f>IF(T17&gt;(Калькулятор!$B$5+2),"",IF(T17=Калькулятор!$B$5+2,0,IF(T17&lt;=Калькулятор!$B$5,0,0)))</f>
        <v>0</v>
      </c>
      <c r="Q17" s="24">
        <f>IF(T17&gt;(Калькулятор!$B$5+2),"",IF(T17=Калькулятор!$B$5+2,0,IF(T17&lt;=Калькулятор!$B$5,0,0)))</f>
        <v>0</v>
      </c>
      <c r="R17" s="96" t="str">
        <f>IF(T17&gt;(Калькулятор!$B$5+2),"",IF(T17=Калькулятор!$B$5+2,XIRR($D$7:D16,$B$7:B16,50),"Х"))</f>
        <v>Х</v>
      </c>
      <c r="S17" s="23" t="str">
        <f>IF(T17&gt;(Калькулятор!$B$5+2),"",IF(T17=Калькулятор!$B$5+2,F17+E17+J17+H17,"Х"))</f>
        <v>Х</v>
      </c>
      <c r="T17" s="18">
        <v>11</v>
      </c>
      <c r="U17" s="19">
        <f ca="1">Калькулятор!E14</f>
        <v>-100</v>
      </c>
    </row>
    <row r="18" spans="1:21" ht="15.75" x14ac:dyDescent="0.25">
      <c r="A18" s="20">
        <f ca="1">IF(T18&gt;(Калькулятор!$B$5+2),"",IF(T18=Калькулятор!$B$5+2,"Усього",Калькулятор!C15))</f>
        <v>11</v>
      </c>
      <c r="B18" s="21">
        <f ca="1">IF(T18&gt;(Калькулятор!$B$5+2),"",IF(T18=Калькулятор!$B$5+2,"Х",Калькулятор!D15))</f>
        <v>46436</v>
      </c>
      <c r="C18" s="22">
        <f ca="1">IF(T18&gt;(Калькулятор!$B$5+2),"",IF(T18=Калькулятор!$B$5+2,SUM($C$8:C17),IFERROR(B18-B17,"")))</f>
        <v>15</v>
      </c>
      <c r="D18" s="23">
        <f ca="1">IF(T18&gt;(Калькулятор!$B$5+2),"",IF(T18=Калькулятор!$B$5+2,SUM($D$8:D17),Калькулятор!J15))</f>
        <v>14.25</v>
      </c>
      <c r="E18" s="23">
        <f ca="1">IF(T18&gt;(Калькулятор!$B$5+2),"",IF(T18=Калькулятор!$B$5+2,SUM(E17),Калькулятор!G15))</f>
        <v>0</v>
      </c>
      <c r="F18" s="23">
        <f ca="1">IF(T18&gt;(Калькулятор!$B$5+2),"",IF(T18=Калькулятор!$B$5+2,SUM($F$7:F17),Калькулятор!H15))</f>
        <v>14.25</v>
      </c>
      <c r="G18" s="24">
        <f>IF(T18&gt;(Калькулятор!$B$5+2),"",IF(T18=Калькулятор!$B$5+2,0,IF(T18&lt;=Калькулятор!$B$5,0,0)))</f>
        <v>0</v>
      </c>
      <c r="H18" s="95">
        <f ca="1">IF(T18&gt;(Калькулятор!$B$5+2),"",IF(T18=Калькулятор!$B$5+2,SUM($H$7:H17),Калькулятор!F15))</f>
        <v>0</v>
      </c>
      <c r="I18" s="25">
        <f>IF(T18&gt;(Калькулятор!$B$5+2),"",IF(T18=Калькулятор!$B$5+2,0,IF(T18&lt;=Калькулятор!$B$5,0,0)))</f>
        <v>0</v>
      </c>
      <c r="J18" s="23">
        <f>IF(T18&gt;(Калькулятор!$B$5+2),"",IF(T18=Калькулятор!$B$5+2,SUM($J$7:J17),IF(T18&lt;=Калькулятор!$B$5,0,0)))</f>
        <v>0</v>
      </c>
      <c r="K18" s="26">
        <f>IF(T18&gt;(Калькулятор!$B$5+2),"",IF(T18=Калькулятор!$B$5+2,0,IF(T18&lt;=Калькулятор!$B$5,0,0)))</f>
        <v>0</v>
      </c>
      <c r="L18" s="24">
        <f>IF(T18&gt;(Калькулятор!$B$5+2),"",IF(T18=Калькулятор!$B$5+2,0,IF(T18&lt;=Калькулятор!$B$5,0,0)))</f>
        <v>0</v>
      </c>
      <c r="M18" s="24">
        <f>IF(T18&gt;(Калькулятор!$B$5+2),"",IF(T18=Калькулятор!$B$5+2,0,IF(T18&lt;=Калькулятор!$B$5,0,0)))</f>
        <v>0</v>
      </c>
      <c r="N18" s="24">
        <f>IF(T18&gt;(Калькулятор!$B$5+2),"",IF(T18=Калькулятор!$B$5+2,0,IF(T18&lt;=Калькулятор!$B$5,0,0)))</f>
        <v>0</v>
      </c>
      <c r="O18" s="24">
        <f>IF(T18&gt;(Калькулятор!$B$5+2),"",IF(T18=Калькулятор!$B$5+2,0,IF(T18&lt;=Калькулятор!$B$5,0,0)))</f>
        <v>0</v>
      </c>
      <c r="P18" s="24">
        <f>IF(T18&gt;(Калькулятор!$B$5+2),"",IF(T18=Калькулятор!$B$5+2,0,IF(T18&lt;=Калькулятор!$B$5,0,0)))</f>
        <v>0</v>
      </c>
      <c r="Q18" s="24">
        <f>IF(T18&gt;(Калькулятор!$B$5+2),"",IF(T18=Калькулятор!$B$5+2,0,IF(T18&lt;=Калькулятор!$B$5,0,0)))</f>
        <v>0</v>
      </c>
      <c r="R18" s="96" t="str">
        <f>IF(T18&gt;(Калькулятор!$B$5+2),"",IF(T18=Калькулятор!$B$5+2,XIRR($D$7:D17,$B$7:B17,50),"Х"))</f>
        <v>Х</v>
      </c>
      <c r="S18" s="23" t="str">
        <f>IF(T18&gt;(Калькулятор!$B$5+2),"",IF(T18=Калькулятор!$B$5+2,F18+E18+J18+H18,"Х"))</f>
        <v>Х</v>
      </c>
      <c r="T18" s="18">
        <v>12</v>
      </c>
      <c r="U18" s="19">
        <f ca="1">Калькулятор!E15</f>
        <v>-100</v>
      </c>
    </row>
    <row r="19" spans="1:21" ht="15.75" x14ac:dyDescent="0.25">
      <c r="A19" s="20">
        <f ca="1">IF(T19&gt;(Калькулятор!$B$5+2),"",IF(T19=Калькулятор!$B$5+2,"Усього",Калькулятор!C16))</f>
        <v>12</v>
      </c>
      <c r="B19" s="21">
        <f ca="1">IF(T19&gt;(Калькулятор!$B$5+2),"",IF(T19=Калькулятор!$B$5+2,"Х",Калькулятор!D16))</f>
        <v>46451</v>
      </c>
      <c r="C19" s="22">
        <f ca="1">IF(T19&gt;(Калькулятор!$B$5+2),"",IF(T19=Калькулятор!$B$5+2,SUM($C$8:C18),IFERROR(B19-B18,"")))</f>
        <v>15</v>
      </c>
      <c r="D19" s="23">
        <f ca="1">IF(T19&gt;(Калькулятор!$B$5+2),"",IF(T19=Калькулятор!$B$5+2,SUM($D$8:D18),Калькулятор!J16))</f>
        <v>14.25</v>
      </c>
      <c r="E19" s="23">
        <f ca="1">IF(T19&gt;(Калькулятор!$B$5+2),"",IF(T19=Калькулятор!$B$5+2,SUM(E18),Калькулятор!G16))</f>
        <v>0</v>
      </c>
      <c r="F19" s="23">
        <f ca="1">IF(T19&gt;(Калькулятор!$B$5+2),"",IF(T19=Калькулятор!$B$5+2,SUM($F$7:F18),Калькулятор!H16))</f>
        <v>14.25</v>
      </c>
      <c r="G19" s="24">
        <f>IF(T19&gt;(Калькулятор!$B$5+2),"",IF(T19=Калькулятор!$B$5+2,0,IF(T19&lt;=Калькулятор!$B$5,0,0)))</f>
        <v>0</v>
      </c>
      <c r="H19" s="95">
        <f ca="1">IF(T19&gt;(Калькулятор!$B$5+2),"",IF(T19=Калькулятор!$B$5+2,SUM($H$7:H18),Калькулятор!F16))</f>
        <v>0</v>
      </c>
      <c r="I19" s="25">
        <f>IF(T19&gt;(Калькулятор!$B$5+2),"",IF(T19=Калькулятор!$B$5+2,0,IF(T19&lt;=Калькулятор!$B$5,0,0)))</f>
        <v>0</v>
      </c>
      <c r="J19" s="23">
        <f>IF(T19&gt;(Калькулятор!$B$5+2),"",IF(T19=Калькулятор!$B$5+2,SUM($J$7:J18),IF(T19&lt;=Калькулятор!$B$5,0,0)))</f>
        <v>0</v>
      </c>
      <c r="K19" s="26">
        <f>IF(T19&gt;(Калькулятор!$B$5+2),"",IF(T19=Калькулятор!$B$5+2,0,IF(T19&lt;=Калькулятор!$B$5,0,0)))</f>
        <v>0</v>
      </c>
      <c r="L19" s="24">
        <f>IF(T19&gt;(Калькулятор!$B$5+2),"",IF(T19=Калькулятор!$B$5+2,0,IF(T19&lt;=Калькулятор!$B$5,0,0)))</f>
        <v>0</v>
      </c>
      <c r="M19" s="24">
        <f>IF(T19&gt;(Калькулятор!$B$5+2),"",IF(T19=Калькулятор!$B$5+2,0,IF(T19&lt;=Калькулятор!$B$5,0,0)))</f>
        <v>0</v>
      </c>
      <c r="N19" s="24">
        <f>IF(T19&gt;(Калькулятор!$B$5+2),"",IF(T19=Калькулятор!$B$5+2,0,IF(T19&lt;=Калькулятор!$B$5,0,0)))</f>
        <v>0</v>
      </c>
      <c r="O19" s="24">
        <f>IF(T19&gt;(Калькулятор!$B$5+2),"",IF(T19=Калькулятор!$B$5+2,0,IF(T19&lt;=Калькулятор!$B$5,0,0)))</f>
        <v>0</v>
      </c>
      <c r="P19" s="24">
        <f>IF(T19&gt;(Калькулятор!$B$5+2),"",IF(T19=Калькулятор!$B$5+2,0,IF(T19&lt;=Калькулятор!$B$5,0,0)))</f>
        <v>0</v>
      </c>
      <c r="Q19" s="24">
        <f>IF(T19&gt;(Калькулятор!$B$5+2),"",IF(T19=Калькулятор!$B$5+2,0,IF(T19&lt;=Калькулятор!$B$5,0,0)))</f>
        <v>0</v>
      </c>
      <c r="R19" s="96" t="str">
        <f>IF(T19&gt;(Калькулятор!$B$5+2),"",IF(T19=Калькулятор!$B$5+2,XIRR($D$7:D18,$B$7:B18,50),"Х"))</f>
        <v>Х</v>
      </c>
      <c r="S19" s="23" t="str">
        <f>IF(T19&gt;(Калькулятор!$B$5+2),"",IF(T19=Калькулятор!$B$5+2,F19+E19+J19+H19,"Х"))</f>
        <v>Х</v>
      </c>
      <c r="T19" s="18">
        <v>13</v>
      </c>
      <c r="U19" s="19">
        <f ca="1">Калькулятор!E16</f>
        <v>-100</v>
      </c>
    </row>
    <row r="20" spans="1:21" ht="15.75" x14ac:dyDescent="0.25">
      <c r="A20" s="20">
        <f ca="1">IF(T20&gt;(Калькулятор!$B$5+2),"",IF(T20=Калькулятор!$B$5+2,"Усього",Калькулятор!C17))</f>
        <v>13</v>
      </c>
      <c r="B20" s="21">
        <f ca="1">IF(T20&gt;(Калькулятор!$B$5+2),"",IF(T20=Калькулятор!$B$5+2,"Х",Калькулятор!D17))</f>
        <v>46466</v>
      </c>
      <c r="C20" s="22">
        <f ca="1">IF(T20&gt;(Калькулятор!$B$5+2),"",IF(T20=Калькулятор!$B$5+2,SUM($C$8:C19),IFERROR(B20-B19,"")))</f>
        <v>15</v>
      </c>
      <c r="D20" s="23">
        <f ca="1">IF(T20&gt;(Калькулятор!$B$5+2),"",IF(T20=Калькулятор!$B$5+2,SUM($D$8:D19),Калькулятор!J17))</f>
        <v>14.25</v>
      </c>
      <c r="E20" s="23">
        <f ca="1">IF(T20&gt;(Калькулятор!$B$5+2),"",IF(T20=Калькулятор!$B$5+2,SUM(E19),Калькулятор!G17))</f>
        <v>0</v>
      </c>
      <c r="F20" s="23">
        <f ca="1">IF(T20&gt;(Калькулятор!$B$5+2),"",IF(T20=Калькулятор!$B$5+2,SUM($F$7:F19),Калькулятор!H17))</f>
        <v>14.25</v>
      </c>
      <c r="G20" s="24">
        <f>IF(T20&gt;(Калькулятор!$B$5+2),"",IF(T20=Калькулятор!$B$5+2,0,IF(T20&lt;=Калькулятор!$B$5,0,0)))</f>
        <v>0</v>
      </c>
      <c r="H20" s="95">
        <f ca="1">IF(T20&gt;(Калькулятор!$B$5+2),"",IF(T20=Калькулятор!$B$5+2,SUM($H$7:H19),Калькулятор!F17))</f>
        <v>0</v>
      </c>
      <c r="I20" s="25">
        <f>IF(T20&gt;(Калькулятор!$B$5+2),"",IF(T20=Калькулятор!$B$5+2,0,IF(T20&lt;=Калькулятор!$B$5,0,0)))</f>
        <v>0</v>
      </c>
      <c r="J20" s="23">
        <f>IF(T20&gt;(Калькулятор!$B$5+2),"",IF(T20=Калькулятор!$B$5+2,SUM($J$7:J19),IF(T20&lt;=Калькулятор!$B$5,0,0)))</f>
        <v>0</v>
      </c>
      <c r="K20" s="26">
        <f>IF(T20&gt;(Калькулятор!$B$5+2),"",IF(T20=Калькулятор!$B$5+2,0,IF(T20&lt;=Калькулятор!$B$5,0,0)))</f>
        <v>0</v>
      </c>
      <c r="L20" s="24">
        <f>IF(T20&gt;(Калькулятор!$B$5+2),"",IF(T20=Калькулятор!$B$5+2,0,IF(T20&lt;=Калькулятор!$B$5,0,0)))</f>
        <v>0</v>
      </c>
      <c r="M20" s="24">
        <f>IF(T20&gt;(Калькулятор!$B$5+2),"",IF(T20=Калькулятор!$B$5+2,0,IF(T20&lt;=Калькулятор!$B$5,0,0)))</f>
        <v>0</v>
      </c>
      <c r="N20" s="24">
        <f>IF(T20&gt;(Калькулятор!$B$5+2),"",IF(T20=Калькулятор!$B$5+2,0,IF(T20&lt;=Калькулятор!$B$5,0,0)))</f>
        <v>0</v>
      </c>
      <c r="O20" s="24">
        <f>IF(T20&gt;(Калькулятор!$B$5+2),"",IF(T20=Калькулятор!$B$5+2,0,IF(T20&lt;=Калькулятор!$B$5,0,0)))</f>
        <v>0</v>
      </c>
      <c r="P20" s="24">
        <f>IF(T20&gt;(Калькулятор!$B$5+2),"",IF(T20=Калькулятор!$B$5+2,0,IF(T20&lt;=Калькулятор!$B$5,0,0)))</f>
        <v>0</v>
      </c>
      <c r="Q20" s="24">
        <f>IF(T20&gt;(Калькулятор!$B$5+2),"",IF(T20=Калькулятор!$B$5+2,0,IF(T20&lt;=Калькулятор!$B$5,0,0)))</f>
        <v>0</v>
      </c>
      <c r="R20" s="96" t="str">
        <f>IF(T20&gt;(Калькулятор!$B$5+2),"",IF(T20=Калькулятор!$B$5+2,XIRR($D$7:D19,$B$7:B19,50),"Х"))</f>
        <v>Х</v>
      </c>
      <c r="S20" s="23" t="str">
        <f>IF(T20&gt;(Калькулятор!$B$5+2),"",IF(T20=Калькулятор!$B$5+2,F20+E20+J20+H20,"Х"))</f>
        <v>Х</v>
      </c>
      <c r="T20" s="18">
        <v>14</v>
      </c>
      <c r="U20" s="19">
        <f ca="1">Калькулятор!E17</f>
        <v>-100</v>
      </c>
    </row>
    <row r="21" spans="1:21" ht="15.75" x14ac:dyDescent="0.25">
      <c r="A21" s="20">
        <f ca="1">IF(T21&gt;(Калькулятор!$B$5+2),"",IF(T21=Калькулятор!$B$5+2,"Усього",Калькулятор!C18))</f>
        <v>14</v>
      </c>
      <c r="B21" s="21">
        <f ca="1">IF(T21&gt;(Калькулятор!$B$5+2),"",IF(T21=Калькулятор!$B$5+2,"Х",Калькулятор!D18))</f>
        <v>46481</v>
      </c>
      <c r="C21" s="22">
        <f ca="1">IF(T21&gt;(Калькулятор!$B$5+2),"",IF(T21=Калькулятор!$B$5+2,SUM($C$8:C20),IFERROR(B21-B20,"")))</f>
        <v>15</v>
      </c>
      <c r="D21" s="23">
        <f ca="1">IF(T21&gt;(Калькулятор!$B$5+2),"",IF(T21=Калькулятор!$B$5+2,SUM($D$8:D20),Калькулятор!J18))</f>
        <v>14.25</v>
      </c>
      <c r="E21" s="23">
        <f ca="1">IF(T21&gt;(Калькулятор!$B$5+2),"",IF(T21=Калькулятор!$B$5+2,SUM(E20),Калькулятор!G18))</f>
        <v>0</v>
      </c>
      <c r="F21" s="23">
        <f ca="1">IF(T21&gt;(Калькулятор!$B$5+2),"",IF(T21=Калькулятор!$B$5+2,SUM($F$7:F20),Калькулятор!H18))</f>
        <v>14.25</v>
      </c>
      <c r="G21" s="24">
        <f>IF(T21&gt;(Калькулятор!$B$5+2),"",IF(T21=Калькулятор!$B$5+2,0,IF(T21&lt;=Калькулятор!$B$5,0,0)))</f>
        <v>0</v>
      </c>
      <c r="H21" s="95">
        <f ca="1">IF(T21&gt;(Калькулятор!$B$5+2),"",IF(T21=Калькулятор!$B$5+2,SUM($H$7:H20),Калькулятор!F18))</f>
        <v>0</v>
      </c>
      <c r="I21" s="25">
        <f>IF(T21&gt;(Калькулятор!$B$5+2),"",IF(T21=Калькулятор!$B$5+2,0,IF(T21&lt;=Калькулятор!$B$5,0,0)))</f>
        <v>0</v>
      </c>
      <c r="J21" s="23">
        <f>IF(T21&gt;(Калькулятор!$B$5+2),"",IF(T21=Калькулятор!$B$5+2,SUM($J$7:J20),IF(T21&lt;=Калькулятор!$B$5,0,0)))</f>
        <v>0</v>
      </c>
      <c r="K21" s="26">
        <f>IF(T21&gt;(Калькулятор!$B$5+2),"",IF(T21=Калькулятор!$B$5+2,0,IF(T21&lt;=Калькулятор!$B$5,0,0)))</f>
        <v>0</v>
      </c>
      <c r="L21" s="24">
        <f>IF(T21&gt;(Калькулятор!$B$5+2),"",IF(T21=Калькулятор!$B$5+2,0,IF(T21&lt;=Калькулятор!$B$5,0,0)))</f>
        <v>0</v>
      </c>
      <c r="M21" s="24">
        <f>IF(T21&gt;(Калькулятор!$B$5+2),"",IF(T21=Калькулятор!$B$5+2,0,IF(T21&lt;=Калькулятор!$B$5,0,0)))</f>
        <v>0</v>
      </c>
      <c r="N21" s="24">
        <f>IF(T21&gt;(Калькулятор!$B$5+2),"",IF(T21=Калькулятор!$B$5+2,0,IF(T21&lt;=Калькулятор!$B$5,0,0)))</f>
        <v>0</v>
      </c>
      <c r="O21" s="24">
        <f>IF(T21&gt;(Калькулятор!$B$5+2),"",IF(T21=Калькулятор!$B$5+2,0,IF(T21&lt;=Калькулятор!$B$5,0,0)))</f>
        <v>0</v>
      </c>
      <c r="P21" s="24">
        <f>IF(T21&gt;(Калькулятор!$B$5+2),"",IF(T21=Калькулятор!$B$5+2,0,IF(T21&lt;=Калькулятор!$B$5,0,0)))</f>
        <v>0</v>
      </c>
      <c r="Q21" s="24">
        <f>IF(T21&gt;(Калькулятор!$B$5+2),"",IF(T21=Калькулятор!$B$5+2,0,IF(T21&lt;=Калькулятор!$B$5,0,0)))</f>
        <v>0</v>
      </c>
      <c r="R21" s="96" t="str">
        <f>IF(T21&gt;(Калькулятор!$B$5+2),"",IF(T21=Калькулятор!$B$5+2,XIRR($D$7:D20,$B$7:B20,50),"Х"))</f>
        <v>Х</v>
      </c>
      <c r="S21" s="23" t="str">
        <f>IF(T21&gt;(Калькулятор!$B$5+2),"",IF(T21=Калькулятор!$B$5+2,F21+E21+J21+H21,"Х"))</f>
        <v>Х</v>
      </c>
      <c r="T21" s="18">
        <v>15</v>
      </c>
      <c r="U21" s="19">
        <f ca="1">Калькулятор!E18</f>
        <v>-100</v>
      </c>
    </row>
    <row r="22" spans="1:21" ht="15.75" x14ac:dyDescent="0.25">
      <c r="A22" s="20">
        <f ca="1">IF(T22&gt;(Калькулятор!$B$5+2),"",IF(T22=Калькулятор!$B$5+2,"Усього",Калькулятор!C19))</f>
        <v>15</v>
      </c>
      <c r="B22" s="21">
        <f ca="1">IF(T22&gt;(Калькулятор!$B$5+2),"",IF(T22=Калькулятор!$B$5+2,"Х",Калькулятор!D19))</f>
        <v>46496</v>
      </c>
      <c r="C22" s="22">
        <f ca="1">IF(T22&gt;(Калькулятор!$B$5+2),"",IF(T22=Калькулятор!$B$5+2,SUM($C$8:C21),IFERROR(B22-B21,"")))</f>
        <v>15</v>
      </c>
      <c r="D22" s="23">
        <f ca="1">IF(T22&gt;(Калькулятор!$B$5+2),"",IF(T22=Калькулятор!$B$5+2,SUM($D$8:D21),Калькулятор!J19))</f>
        <v>14.25</v>
      </c>
      <c r="E22" s="23">
        <f ca="1">IF(T22&gt;(Калькулятор!$B$5+2),"",IF(T22=Калькулятор!$B$5+2,SUM(E21),Калькулятор!G19))</f>
        <v>0</v>
      </c>
      <c r="F22" s="23">
        <f ca="1">IF(T22&gt;(Калькулятор!$B$5+2),"",IF(T22=Калькулятор!$B$5+2,SUM($F$7:F21),Калькулятор!H19))</f>
        <v>14.25</v>
      </c>
      <c r="G22" s="24">
        <f>IF(T22&gt;(Калькулятор!$B$5+2),"",IF(T22=Калькулятор!$B$5+2,0,IF(T22&lt;=Калькулятор!$B$5,0,0)))</f>
        <v>0</v>
      </c>
      <c r="H22" s="95">
        <f ca="1">IF(T22&gt;(Калькулятор!$B$5+2),"",IF(T22=Калькулятор!$B$5+2,SUM($H$7:H21),Калькулятор!F19))</f>
        <v>0</v>
      </c>
      <c r="I22" s="25">
        <f>IF(T22&gt;(Калькулятор!$B$5+2),"",IF(T22=Калькулятор!$B$5+2,0,IF(T22&lt;=Калькулятор!$B$5,0,0)))</f>
        <v>0</v>
      </c>
      <c r="J22" s="23">
        <f>IF(T22&gt;(Калькулятор!$B$5+2),"",IF(T22=Калькулятор!$B$5+2,SUM($J$7:J21),IF(T22&lt;=Калькулятор!$B$5,0,0)))</f>
        <v>0</v>
      </c>
      <c r="K22" s="26">
        <f>IF(T22&gt;(Калькулятор!$B$5+2),"",IF(T22=Калькулятор!$B$5+2,0,IF(T22&lt;=Калькулятор!$B$5,0,0)))</f>
        <v>0</v>
      </c>
      <c r="L22" s="24">
        <f>IF(T22&gt;(Калькулятор!$B$5+2),"",IF(T22=Калькулятор!$B$5+2,0,IF(T22&lt;=Калькулятор!$B$5,0,0)))</f>
        <v>0</v>
      </c>
      <c r="M22" s="24">
        <f>IF(T22&gt;(Калькулятор!$B$5+2),"",IF(T22=Калькулятор!$B$5+2,0,IF(T22&lt;=Калькулятор!$B$5,0,0)))</f>
        <v>0</v>
      </c>
      <c r="N22" s="24">
        <f>IF(T22&gt;(Калькулятор!$B$5+2),"",IF(T22=Калькулятор!$B$5+2,0,IF(T22&lt;=Калькулятор!$B$5,0,0)))</f>
        <v>0</v>
      </c>
      <c r="O22" s="24">
        <f>IF(T22&gt;(Калькулятор!$B$5+2),"",IF(T22=Калькулятор!$B$5+2,0,IF(T22&lt;=Калькулятор!$B$5,0,0)))</f>
        <v>0</v>
      </c>
      <c r="P22" s="24">
        <f>IF(T22&gt;(Калькулятор!$B$5+2),"",IF(T22=Калькулятор!$B$5+2,0,IF(T22&lt;=Калькулятор!$B$5,0,0)))</f>
        <v>0</v>
      </c>
      <c r="Q22" s="24">
        <f>IF(T22&gt;(Калькулятор!$B$5+2),"",IF(T22=Калькулятор!$B$5+2,0,IF(T22&lt;=Калькулятор!$B$5,0,0)))</f>
        <v>0</v>
      </c>
      <c r="R22" s="96" t="str">
        <f>IF(T22&gt;(Калькулятор!$B$5+2),"",IF(T22=Калькулятор!$B$5+2,XIRR($D$7:D21,$B$7:B21,50),"Х"))</f>
        <v>Х</v>
      </c>
      <c r="S22" s="23" t="str">
        <f>IF(T22&gt;(Калькулятор!$B$5+2),"",IF(T22=Калькулятор!$B$5+2,F22+E22+J22+H22,"Х"))</f>
        <v>Х</v>
      </c>
      <c r="T22" s="18">
        <v>16</v>
      </c>
      <c r="U22" s="19">
        <f ca="1">Калькулятор!E19</f>
        <v>-100</v>
      </c>
    </row>
    <row r="23" spans="1:21" ht="15.75" x14ac:dyDescent="0.25">
      <c r="A23" s="20">
        <f ca="1">IF(T23&gt;(Калькулятор!$B$5+2),"",IF(T23=Калькулятор!$B$5+2,"Усього",Калькулятор!C20))</f>
        <v>16</v>
      </c>
      <c r="B23" s="21">
        <f ca="1">IF(T23&gt;(Калькулятор!$B$5+2),"",IF(T23=Калькулятор!$B$5+2,"Х",Калькулятор!D20))</f>
        <v>46511</v>
      </c>
      <c r="C23" s="22">
        <f ca="1">IF(T23&gt;(Калькулятор!$B$5+2),"",IF(T23=Калькулятор!$B$5+2,SUM($C$8:C22),IFERROR(B23-B22,"")))</f>
        <v>15</v>
      </c>
      <c r="D23" s="23">
        <f ca="1">IF(T23&gt;(Калькулятор!$B$5+2),"",IF(T23=Калькулятор!$B$5+2,SUM($D$8:D22),Калькулятор!J20))</f>
        <v>14.25</v>
      </c>
      <c r="E23" s="23">
        <f ca="1">IF(T23&gt;(Калькулятор!$B$5+2),"",IF(T23=Калькулятор!$B$5+2,SUM(E22),Калькулятор!G20))</f>
        <v>0</v>
      </c>
      <c r="F23" s="23">
        <f ca="1">IF(T23&gt;(Калькулятор!$B$5+2),"",IF(T23=Калькулятор!$B$5+2,SUM($F$7:F22),Калькулятор!H20))</f>
        <v>14.25</v>
      </c>
      <c r="G23" s="24">
        <f>IF(T23&gt;(Калькулятор!$B$5+2),"",IF(T23=Калькулятор!$B$5+2,0,IF(T23&lt;=Калькулятор!$B$5,0,0)))</f>
        <v>0</v>
      </c>
      <c r="H23" s="95">
        <f ca="1">IF(T23&gt;(Калькулятор!$B$5+2),"",IF(T23=Калькулятор!$B$5+2,SUM($H$7:H22),Калькулятор!F20))</f>
        <v>0</v>
      </c>
      <c r="I23" s="25">
        <f>IF(T23&gt;(Калькулятор!$B$5+2),"",IF(T23=Калькулятор!$B$5+2,0,IF(T23&lt;=Калькулятор!$B$5,0,0)))</f>
        <v>0</v>
      </c>
      <c r="J23" s="23">
        <f>IF(T23&gt;(Калькулятор!$B$5+2),"",IF(T23=Калькулятор!$B$5+2,SUM($J$7:J22),IF(T23&lt;=Калькулятор!$B$5,0,0)))</f>
        <v>0</v>
      </c>
      <c r="K23" s="26">
        <f>IF(T23&gt;(Калькулятор!$B$5+2),"",IF(T23=Калькулятор!$B$5+2,0,IF(T23&lt;=Калькулятор!$B$5,0,0)))</f>
        <v>0</v>
      </c>
      <c r="L23" s="24">
        <f>IF(T23&gt;(Калькулятор!$B$5+2),"",IF(T23=Калькулятор!$B$5+2,0,IF(T23&lt;=Калькулятор!$B$5,0,0)))</f>
        <v>0</v>
      </c>
      <c r="M23" s="24">
        <f>IF(T23&gt;(Калькулятор!$B$5+2),"",IF(T23=Калькулятор!$B$5+2,0,IF(T23&lt;=Калькулятор!$B$5,0,0)))</f>
        <v>0</v>
      </c>
      <c r="N23" s="24">
        <f>IF(T23&gt;(Калькулятор!$B$5+2),"",IF(T23=Калькулятор!$B$5+2,0,IF(T23&lt;=Калькулятор!$B$5,0,0)))</f>
        <v>0</v>
      </c>
      <c r="O23" s="24">
        <f>IF(T23&gt;(Калькулятор!$B$5+2),"",IF(T23=Калькулятор!$B$5+2,0,IF(T23&lt;=Калькулятор!$B$5,0,0)))</f>
        <v>0</v>
      </c>
      <c r="P23" s="24">
        <f>IF(T23&gt;(Калькулятор!$B$5+2),"",IF(T23=Калькулятор!$B$5+2,0,IF(T23&lt;=Калькулятор!$B$5,0,0)))</f>
        <v>0</v>
      </c>
      <c r="Q23" s="24">
        <f>IF(T23&gt;(Калькулятор!$B$5+2),"",IF(T23=Калькулятор!$B$5+2,0,IF(T23&lt;=Калькулятор!$B$5,0,0)))</f>
        <v>0</v>
      </c>
      <c r="R23" s="96" t="str">
        <f>IF(T23&gt;(Калькулятор!$B$5+2),"",IF(T23=Калькулятор!$B$5+2,XIRR($D$7:D22,$B$7:B22,50),"Х"))</f>
        <v>Х</v>
      </c>
      <c r="S23" s="23" t="str">
        <f>IF(T23&gt;(Калькулятор!$B$5+2),"",IF(T23=Калькулятор!$B$5+2,F23+E23+J23+H23,"Х"))</f>
        <v>Х</v>
      </c>
      <c r="T23" s="18">
        <v>17</v>
      </c>
      <c r="U23" s="19">
        <f ca="1">Калькулятор!E20</f>
        <v>-100</v>
      </c>
    </row>
    <row r="24" spans="1:21" ht="15.75" x14ac:dyDescent="0.25">
      <c r="A24" s="20">
        <f ca="1">IF(T24&gt;(Калькулятор!$B$5+2),"",IF(T24=Калькулятор!$B$5+2,"Усього",Калькулятор!C21))</f>
        <v>17</v>
      </c>
      <c r="B24" s="21">
        <f ca="1">IF(T24&gt;(Калькулятор!$B$5+2),"",IF(T24=Калькулятор!$B$5+2,"Х",Калькулятор!D21))</f>
        <v>46526</v>
      </c>
      <c r="C24" s="22">
        <f ca="1">IF(T24&gt;(Калькулятор!$B$5+2),"",IF(T24=Калькулятор!$B$5+2,SUM($C$8:C23),IFERROR(B24-B23,"")))</f>
        <v>15</v>
      </c>
      <c r="D24" s="23">
        <f ca="1">IF(T24&gt;(Калькулятор!$B$5+2),"",IF(T24=Калькулятор!$B$5+2,SUM($D$8:D23),Калькулятор!J21))</f>
        <v>14.25</v>
      </c>
      <c r="E24" s="23">
        <f ca="1">IF(T24&gt;(Калькулятор!$B$5+2),"",IF(T24=Калькулятор!$B$5+2,SUM(E23),Калькулятор!G21))</f>
        <v>0</v>
      </c>
      <c r="F24" s="23">
        <f ca="1">IF(T24&gt;(Калькулятор!$B$5+2),"",IF(T24=Калькулятор!$B$5+2,SUM($F$7:F23),Калькулятор!H21))</f>
        <v>14.25</v>
      </c>
      <c r="G24" s="24">
        <f>IF(T24&gt;(Калькулятор!$B$5+2),"",IF(T24=Калькулятор!$B$5+2,0,IF(T24&lt;=Калькулятор!$B$5,0,0)))</f>
        <v>0</v>
      </c>
      <c r="H24" s="95">
        <f ca="1">IF(T24&gt;(Калькулятор!$B$5+2),"",IF(T24=Калькулятор!$B$5+2,SUM($H$7:H23),Калькулятор!F21))</f>
        <v>0</v>
      </c>
      <c r="I24" s="25">
        <f>IF(T24&gt;(Калькулятор!$B$5+2),"",IF(T24=Калькулятор!$B$5+2,0,IF(T24&lt;=Калькулятор!$B$5,0,0)))</f>
        <v>0</v>
      </c>
      <c r="J24" s="23">
        <f>IF(T24&gt;(Калькулятор!$B$5+2),"",IF(T24=Калькулятор!$B$5+2,SUM($J$7:J23),IF(T24&lt;=Калькулятор!$B$5,0,0)))</f>
        <v>0</v>
      </c>
      <c r="K24" s="26">
        <f>IF(T24&gt;(Калькулятор!$B$5+2),"",IF(T24=Калькулятор!$B$5+2,0,IF(T24&lt;=Калькулятор!$B$5,0,0)))</f>
        <v>0</v>
      </c>
      <c r="L24" s="24">
        <f>IF(T24&gt;(Калькулятор!$B$5+2),"",IF(T24=Калькулятор!$B$5+2,0,IF(T24&lt;=Калькулятор!$B$5,0,0)))</f>
        <v>0</v>
      </c>
      <c r="M24" s="24">
        <f>IF(T24&gt;(Калькулятор!$B$5+2),"",IF(T24=Калькулятор!$B$5+2,0,IF(T24&lt;=Калькулятор!$B$5,0,0)))</f>
        <v>0</v>
      </c>
      <c r="N24" s="24">
        <f>IF(T24&gt;(Калькулятор!$B$5+2),"",IF(T24=Калькулятор!$B$5+2,0,IF(T24&lt;=Калькулятор!$B$5,0,0)))</f>
        <v>0</v>
      </c>
      <c r="O24" s="24">
        <f>IF(T24&gt;(Калькулятор!$B$5+2),"",IF(T24=Калькулятор!$B$5+2,0,IF(T24&lt;=Калькулятор!$B$5,0,0)))</f>
        <v>0</v>
      </c>
      <c r="P24" s="24">
        <f>IF(T24&gt;(Калькулятор!$B$5+2),"",IF(T24=Калькулятор!$B$5+2,0,IF(T24&lt;=Калькулятор!$B$5,0,0)))</f>
        <v>0</v>
      </c>
      <c r="Q24" s="24">
        <f>IF(T24&gt;(Калькулятор!$B$5+2),"",IF(T24=Калькулятор!$B$5+2,0,IF(T24&lt;=Калькулятор!$B$5,0,0)))</f>
        <v>0</v>
      </c>
      <c r="R24" s="96" t="str">
        <f>IF(T24&gt;(Калькулятор!$B$5+2),"",IF(T24=Калькулятор!$B$5+2,XIRR($D$7:D23,$B$7:B23,50),"Х"))</f>
        <v>Х</v>
      </c>
      <c r="S24" s="23" t="str">
        <f>IF(T24&gt;(Калькулятор!$B$5+2),"",IF(T24=Калькулятор!$B$5+2,F24+E24+J24+H24,"Х"))</f>
        <v>Х</v>
      </c>
      <c r="T24" s="18">
        <v>18</v>
      </c>
      <c r="U24" s="19">
        <f ca="1">Калькулятор!E21</f>
        <v>-100</v>
      </c>
    </row>
    <row r="25" spans="1:21" ht="15.75" x14ac:dyDescent="0.25">
      <c r="A25" s="20">
        <f ca="1">IF(T25&gt;(Калькулятор!$B$5+2),"",IF(T25=Калькулятор!$B$5+2,"Усього",Калькулятор!C22))</f>
        <v>18</v>
      </c>
      <c r="B25" s="21">
        <f ca="1">IF(T25&gt;(Калькулятор!$B$5+2),"",IF(T25=Калькулятор!$B$5+2,"Х",Калькулятор!D22))</f>
        <v>46541</v>
      </c>
      <c r="C25" s="22">
        <f ca="1">IF(T25&gt;(Калькулятор!$B$5+2),"",IF(T25=Калькулятор!$B$5+2,SUM($C$8:C24),IFERROR(B25-B24,"")))</f>
        <v>15</v>
      </c>
      <c r="D25" s="23">
        <f ca="1">IF(T25&gt;(Калькулятор!$B$5+2),"",IF(T25=Калькулятор!$B$5+2,SUM($D$8:D24),Калькулятор!J22))</f>
        <v>14.25</v>
      </c>
      <c r="E25" s="23">
        <f ca="1">IF(T25&gt;(Калькулятор!$B$5+2),"",IF(T25=Калькулятор!$B$5+2,SUM(E24),Калькулятор!G22))</f>
        <v>0</v>
      </c>
      <c r="F25" s="23">
        <f ca="1">IF(T25&gt;(Калькулятор!$B$5+2),"",IF(T25=Калькулятор!$B$5+2,SUM($F$7:F24),Калькулятор!H22))</f>
        <v>14.25</v>
      </c>
      <c r="G25" s="24">
        <f>IF(T25&gt;(Калькулятор!$B$5+2),"",IF(T25=Калькулятор!$B$5+2,0,IF(T25&lt;=Калькулятор!$B$5,0,0)))</f>
        <v>0</v>
      </c>
      <c r="H25" s="95">
        <f ca="1">IF(T25&gt;(Калькулятор!$B$5+2),"",IF(T25=Калькулятор!$B$5+2,SUM($H$7:H24),Калькулятор!F22))</f>
        <v>0</v>
      </c>
      <c r="I25" s="25">
        <f>IF(T25&gt;(Калькулятор!$B$5+2),"",IF(T25=Калькулятор!$B$5+2,0,IF(T25&lt;=Калькулятор!$B$5,0,0)))</f>
        <v>0</v>
      </c>
      <c r="J25" s="23">
        <f>IF(T25&gt;(Калькулятор!$B$5+2),"",IF(T25=Калькулятор!$B$5+2,SUM($J$7:J24),IF(T25&lt;=Калькулятор!$B$5,0,0)))</f>
        <v>0</v>
      </c>
      <c r="K25" s="26">
        <f>IF(T25&gt;(Калькулятор!$B$5+2),"",IF(T25=Калькулятор!$B$5+2,0,IF(T25&lt;=Калькулятор!$B$5,0,0)))</f>
        <v>0</v>
      </c>
      <c r="L25" s="24">
        <f>IF(T25&gt;(Калькулятор!$B$5+2),"",IF(T25=Калькулятор!$B$5+2,0,IF(T25&lt;=Калькулятор!$B$5,0,0)))</f>
        <v>0</v>
      </c>
      <c r="M25" s="24">
        <f>IF(T25&gt;(Калькулятор!$B$5+2),"",IF(T25=Калькулятор!$B$5+2,0,IF(T25&lt;=Калькулятор!$B$5,0,0)))</f>
        <v>0</v>
      </c>
      <c r="N25" s="24">
        <f>IF(T25&gt;(Калькулятор!$B$5+2),"",IF(T25=Калькулятор!$B$5+2,0,IF(T25&lt;=Калькулятор!$B$5,0,0)))</f>
        <v>0</v>
      </c>
      <c r="O25" s="24">
        <f>IF(T25&gt;(Калькулятор!$B$5+2),"",IF(T25=Калькулятор!$B$5+2,0,IF(T25&lt;=Калькулятор!$B$5,0,0)))</f>
        <v>0</v>
      </c>
      <c r="P25" s="24">
        <f>IF(T25&gt;(Калькулятор!$B$5+2),"",IF(T25=Калькулятор!$B$5+2,0,IF(T25&lt;=Калькулятор!$B$5,0,0)))</f>
        <v>0</v>
      </c>
      <c r="Q25" s="24">
        <f>IF(T25&gt;(Калькулятор!$B$5+2),"",IF(T25=Калькулятор!$B$5+2,0,IF(T25&lt;=Калькулятор!$B$5,0,0)))</f>
        <v>0</v>
      </c>
      <c r="R25" s="96" t="str">
        <f>IF(T25&gt;(Калькулятор!$B$5+2),"",IF(T25=Калькулятор!$B$5+2,XIRR($D$7:D24,$B$7:B24,50),"Х"))</f>
        <v>Х</v>
      </c>
      <c r="S25" s="23" t="str">
        <f>IF(T25&gt;(Калькулятор!$B$5+2),"",IF(T25=Калькулятор!$B$5+2,F25+E25+J25+H25,"Х"))</f>
        <v>Х</v>
      </c>
      <c r="T25" s="18">
        <v>19</v>
      </c>
      <c r="U25" s="19">
        <f ca="1">Калькулятор!E22</f>
        <v>-100</v>
      </c>
    </row>
    <row r="26" spans="1:21" ht="15.75" x14ac:dyDescent="0.25">
      <c r="A26" s="20">
        <f ca="1">IF(T26&gt;(Калькулятор!$B$5+2),"",IF(T26=Калькулятор!$B$5+2,"Усього",Калькулятор!C23))</f>
        <v>19</v>
      </c>
      <c r="B26" s="21">
        <f ca="1">IF(T26&gt;(Калькулятор!$B$5+2),"",IF(T26=Калькулятор!$B$5+2,"Х",Калькулятор!D23))</f>
        <v>46556</v>
      </c>
      <c r="C26" s="22">
        <f ca="1">IF(T26&gt;(Калькулятор!$B$5+2),"",IF(T26=Калькулятор!$B$5+2,SUM($C$8:C25),IFERROR(B26-B25,"")))</f>
        <v>15</v>
      </c>
      <c r="D26" s="23">
        <f ca="1">IF(T26&gt;(Калькулятор!$B$5+2),"",IF(T26=Калькулятор!$B$5+2,SUM($D$8:D25),Калькулятор!J23))</f>
        <v>14.25</v>
      </c>
      <c r="E26" s="23">
        <f ca="1">IF(T26&gt;(Калькулятор!$B$5+2),"",IF(T26=Калькулятор!$B$5+2,SUM(E25),Калькулятор!G23))</f>
        <v>0</v>
      </c>
      <c r="F26" s="23">
        <f ca="1">IF(T26&gt;(Калькулятор!$B$5+2),"",IF(T26=Калькулятор!$B$5+2,SUM($F$7:F25),Калькулятор!H23))</f>
        <v>14.25</v>
      </c>
      <c r="G26" s="24">
        <f>IF(T26&gt;(Калькулятор!$B$5+2),"",IF(T26=Калькулятор!$B$5+2,0,IF(T26&lt;=Калькулятор!$B$5,0,0)))</f>
        <v>0</v>
      </c>
      <c r="H26" s="95">
        <f ca="1">IF(T26&gt;(Калькулятор!$B$5+2),"",IF(T26=Калькулятор!$B$5+2,SUM($H$7:H25),Калькулятор!F23))</f>
        <v>0</v>
      </c>
      <c r="I26" s="25">
        <f>IF(T26&gt;(Калькулятор!$B$5+2),"",IF(T26=Калькулятор!$B$5+2,0,IF(T26&lt;=Калькулятор!$B$5,0,0)))</f>
        <v>0</v>
      </c>
      <c r="J26" s="23">
        <f>IF(T26&gt;(Калькулятор!$B$5+2),"",IF(T26=Калькулятор!$B$5+2,SUM($J$7:J25),IF(T26&lt;=Калькулятор!$B$5,0,0)))</f>
        <v>0</v>
      </c>
      <c r="K26" s="26">
        <f>IF(T26&gt;(Калькулятор!$B$5+2),"",IF(T26=Калькулятор!$B$5+2,0,IF(T26&lt;=Калькулятор!$B$5,0,0)))</f>
        <v>0</v>
      </c>
      <c r="L26" s="24">
        <f>IF(T26&gt;(Калькулятор!$B$5+2),"",IF(T26=Калькулятор!$B$5+2,0,IF(T26&lt;=Калькулятор!$B$5,0,0)))</f>
        <v>0</v>
      </c>
      <c r="M26" s="24">
        <f>IF(T26&gt;(Калькулятор!$B$5+2),"",IF(T26=Калькулятор!$B$5+2,0,IF(T26&lt;=Калькулятор!$B$5,0,0)))</f>
        <v>0</v>
      </c>
      <c r="N26" s="24">
        <f>IF(T26&gt;(Калькулятор!$B$5+2),"",IF(T26=Калькулятор!$B$5+2,0,IF(T26&lt;=Калькулятор!$B$5,0,0)))</f>
        <v>0</v>
      </c>
      <c r="O26" s="24">
        <f>IF(T26&gt;(Калькулятор!$B$5+2),"",IF(T26=Калькулятор!$B$5+2,0,IF(T26&lt;=Калькулятор!$B$5,0,0)))</f>
        <v>0</v>
      </c>
      <c r="P26" s="24">
        <f>IF(T26&gt;(Калькулятор!$B$5+2),"",IF(T26=Калькулятор!$B$5+2,0,IF(T26&lt;=Калькулятор!$B$5,0,0)))</f>
        <v>0</v>
      </c>
      <c r="Q26" s="24">
        <f>IF(T26&gt;(Калькулятор!$B$5+2),"",IF(T26=Калькулятор!$B$5+2,0,IF(T26&lt;=Калькулятор!$B$5,0,0)))</f>
        <v>0</v>
      </c>
      <c r="R26" s="96" t="str">
        <f>IF(T26&gt;(Калькулятор!$B$5+2),"",IF(T26=Калькулятор!$B$5+2,XIRR($D$7:D25,$B$7:B25,50),"Х"))</f>
        <v>Х</v>
      </c>
      <c r="S26" s="23" t="str">
        <f>IF(T26&gt;(Калькулятор!$B$5+2),"",IF(T26=Калькулятор!$B$5+2,F26+E26+J26+H26,"Х"))</f>
        <v>Х</v>
      </c>
      <c r="T26" s="18">
        <v>20</v>
      </c>
      <c r="U26" s="19">
        <f ca="1">Калькулятор!E23</f>
        <v>-100</v>
      </c>
    </row>
    <row r="27" spans="1:21" ht="15.75" x14ac:dyDescent="0.25">
      <c r="A27" s="20">
        <f ca="1">IF(T27&gt;(Калькулятор!$B$5+2),"",IF(T27=Калькулятор!$B$5+2,"Усього",Калькулятор!C24))</f>
        <v>20</v>
      </c>
      <c r="B27" s="21">
        <f ca="1">IF(T27&gt;(Калькулятор!$B$5+2),"",IF(T27=Калькулятор!$B$5+2,"Х",Калькулятор!D24))</f>
        <v>46571</v>
      </c>
      <c r="C27" s="22">
        <f ca="1">IF(T27&gt;(Калькулятор!$B$5+2),"",IF(T27=Калькулятор!$B$5+2,SUM($C$8:C26),IFERROR(B27-B26,"")))</f>
        <v>15</v>
      </c>
      <c r="D27" s="23">
        <f ca="1">IF(T27&gt;(Калькулятор!$B$5+2),"",IF(T27=Калькулятор!$B$5+2,SUM($D$8:D26),Калькулятор!J24))</f>
        <v>14.25</v>
      </c>
      <c r="E27" s="23">
        <f ca="1">IF(T27&gt;(Калькулятор!$B$5+2),"",IF(T27=Калькулятор!$B$5+2,SUM(E26),Калькулятор!G24))</f>
        <v>0</v>
      </c>
      <c r="F27" s="23">
        <f ca="1">IF(T27&gt;(Калькулятор!$B$5+2),"",IF(T27=Калькулятор!$B$5+2,SUM($F$7:F26),Калькулятор!H24))</f>
        <v>14.25</v>
      </c>
      <c r="G27" s="24">
        <f>IF(T27&gt;(Калькулятор!$B$5+2),"",IF(T27=Калькулятор!$B$5+2,0,IF(T27&lt;=Калькулятор!$B$5,0,0)))</f>
        <v>0</v>
      </c>
      <c r="H27" s="95">
        <f ca="1">IF(T27&gt;(Калькулятор!$B$5+2),"",IF(T27=Калькулятор!$B$5+2,SUM($H$7:H26),Калькулятор!F24))</f>
        <v>0</v>
      </c>
      <c r="I27" s="25">
        <f>IF(T27&gt;(Калькулятор!$B$5+2),"",IF(T27=Калькулятор!$B$5+2,0,IF(T27&lt;=Калькулятор!$B$5,0,0)))</f>
        <v>0</v>
      </c>
      <c r="J27" s="23">
        <f>IF(T27&gt;(Калькулятор!$B$5+2),"",IF(T27=Калькулятор!$B$5+2,SUM($J$7:J26),IF(T27&lt;=Калькулятор!$B$5,0,0)))</f>
        <v>0</v>
      </c>
      <c r="K27" s="26">
        <f>IF(T27&gt;(Калькулятор!$B$5+2),"",IF(T27=Калькулятор!$B$5+2,0,IF(T27&lt;=Калькулятор!$B$5,0,0)))</f>
        <v>0</v>
      </c>
      <c r="L27" s="24">
        <f>IF(T27&gt;(Калькулятор!$B$5+2),"",IF(T27=Калькулятор!$B$5+2,0,IF(T27&lt;=Калькулятор!$B$5,0,0)))</f>
        <v>0</v>
      </c>
      <c r="M27" s="24">
        <f>IF(T27&gt;(Калькулятор!$B$5+2),"",IF(T27=Калькулятор!$B$5+2,0,IF(T27&lt;=Калькулятор!$B$5,0,0)))</f>
        <v>0</v>
      </c>
      <c r="N27" s="24">
        <f>IF(T27&gt;(Калькулятор!$B$5+2),"",IF(T27=Калькулятор!$B$5+2,0,IF(T27&lt;=Калькулятор!$B$5,0,0)))</f>
        <v>0</v>
      </c>
      <c r="O27" s="24">
        <f>IF(T27&gt;(Калькулятор!$B$5+2),"",IF(T27=Калькулятор!$B$5+2,0,IF(T27&lt;=Калькулятор!$B$5,0,0)))</f>
        <v>0</v>
      </c>
      <c r="P27" s="24">
        <f>IF(T27&gt;(Калькулятор!$B$5+2),"",IF(T27=Калькулятор!$B$5+2,0,IF(T27&lt;=Калькулятор!$B$5,0,0)))</f>
        <v>0</v>
      </c>
      <c r="Q27" s="24">
        <f>IF(T27&gt;(Калькулятор!$B$5+2),"",IF(T27=Калькулятор!$B$5+2,0,IF(T27&lt;=Калькулятор!$B$5,0,0)))</f>
        <v>0</v>
      </c>
      <c r="R27" s="96" t="str">
        <f>IF(T27&gt;(Калькулятор!$B$5+2),"",IF(T27=Калькулятор!$B$5+2,XIRR($D$7:D26,$B$7:B26,50),"Х"))</f>
        <v>Х</v>
      </c>
      <c r="S27" s="23" t="str">
        <f>IF(T27&gt;(Калькулятор!$B$5+2),"",IF(T27=Калькулятор!$B$5+2,F27+E27+J27+H27,"Х"))</f>
        <v>Х</v>
      </c>
      <c r="T27" s="18">
        <v>21</v>
      </c>
      <c r="U27" s="19">
        <f ca="1">Калькулятор!E24</f>
        <v>-100</v>
      </c>
    </row>
    <row r="28" spans="1:21" ht="15.75" x14ac:dyDescent="0.25">
      <c r="A28" s="20">
        <f ca="1">IF(T28&gt;(Калькулятор!$B$5+2),"",IF(T28=Калькулятор!$B$5+2,"Усього",Калькулятор!C25))</f>
        <v>21</v>
      </c>
      <c r="B28" s="21">
        <f ca="1">IF(T28&gt;(Калькулятор!$B$5+2),"",IF(T28=Калькулятор!$B$5+2,"Х",Калькулятор!D25))</f>
        <v>46586</v>
      </c>
      <c r="C28" s="22">
        <f ca="1">IF(T28&gt;(Калькулятор!$B$5+2),"",IF(T28=Калькулятор!$B$5+2,SUM($C$8:C27),IFERROR(B28-B27,"")))</f>
        <v>15</v>
      </c>
      <c r="D28" s="23">
        <f ca="1">IF(T28&gt;(Калькулятор!$B$5+2),"",IF(T28=Калькулятор!$B$5+2,SUM($D$8:D27),Калькулятор!J25))</f>
        <v>14.25</v>
      </c>
      <c r="E28" s="23">
        <f ca="1">IF(T28&gt;(Калькулятор!$B$5+2),"",IF(T28=Калькулятор!$B$5+2,SUM(E27),Калькулятор!G25))</f>
        <v>0</v>
      </c>
      <c r="F28" s="23">
        <f ca="1">IF(T28&gt;(Калькулятор!$B$5+2),"",IF(T28=Калькулятор!$B$5+2,SUM($F$7:F27),Калькулятор!H25))</f>
        <v>14.25</v>
      </c>
      <c r="G28" s="24">
        <f>IF(T28&gt;(Калькулятор!$B$5+2),"",IF(T28=Калькулятор!$B$5+2,0,IF(T28&lt;=Калькулятор!$B$5,0,0)))</f>
        <v>0</v>
      </c>
      <c r="H28" s="95">
        <f ca="1">IF(T28&gt;(Калькулятор!$B$5+2),"",IF(T28=Калькулятор!$B$5+2,SUM($H$7:H27),Калькулятор!F25))</f>
        <v>0</v>
      </c>
      <c r="I28" s="25">
        <f>IF(T28&gt;(Калькулятор!$B$5+2),"",IF(T28=Калькулятор!$B$5+2,0,IF(T28&lt;=Калькулятор!$B$5,0,0)))</f>
        <v>0</v>
      </c>
      <c r="J28" s="23">
        <f>IF(T28&gt;(Калькулятор!$B$5+2),"",IF(T28=Калькулятор!$B$5+2,SUM($J$7:J27),IF(T28&lt;=Калькулятор!$B$5,0,0)))</f>
        <v>0</v>
      </c>
      <c r="K28" s="26">
        <f>IF(T28&gt;(Калькулятор!$B$5+2),"",IF(T28=Калькулятор!$B$5+2,0,IF(T28&lt;=Калькулятор!$B$5,0,0)))</f>
        <v>0</v>
      </c>
      <c r="L28" s="24">
        <f>IF(T28&gt;(Калькулятор!$B$5+2),"",IF(T28=Калькулятор!$B$5+2,0,IF(T28&lt;=Калькулятор!$B$5,0,0)))</f>
        <v>0</v>
      </c>
      <c r="M28" s="24">
        <f>IF(T28&gt;(Калькулятор!$B$5+2),"",IF(T28=Калькулятор!$B$5+2,0,IF(T28&lt;=Калькулятор!$B$5,0,0)))</f>
        <v>0</v>
      </c>
      <c r="N28" s="24">
        <f>IF(T28&gt;(Калькулятор!$B$5+2),"",IF(T28=Калькулятор!$B$5+2,0,IF(T28&lt;=Калькулятор!$B$5,0,0)))</f>
        <v>0</v>
      </c>
      <c r="O28" s="24">
        <f>IF(T28&gt;(Калькулятор!$B$5+2),"",IF(T28=Калькулятор!$B$5+2,0,IF(T28&lt;=Калькулятор!$B$5,0,0)))</f>
        <v>0</v>
      </c>
      <c r="P28" s="24">
        <f>IF(T28&gt;(Калькулятор!$B$5+2),"",IF(T28=Калькулятор!$B$5+2,0,IF(T28&lt;=Калькулятор!$B$5,0,0)))</f>
        <v>0</v>
      </c>
      <c r="Q28" s="24">
        <f>IF(T28&gt;(Калькулятор!$B$5+2),"",IF(T28=Калькулятор!$B$5+2,0,IF(T28&lt;=Калькулятор!$B$5,0,0)))</f>
        <v>0</v>
      </c>
      <c r="R28" s="96" t="str">
        <f>IF(T28&gt;(Калькулятор!$B$5+2),"",IF(T28=Калькулятор!$B$5+2,XIRR($D$7:D27,$B$7:B27,50),"Х"))</f>
        <v>Х</v>
      </c>
      <c r="S28" s="23" t="str">
        <f>IF(T28&gt;(Калькулятор!$B$5+2),"",IF(T28=Калькулятор!$B$5+2,F28+E28+J28+H28,"Х"))</f>
        <v>Х</v>
      </c>
      <c r="T28" s="18">
        <v>22</v>
      </c>
      <c r="U28" s="19">
        <f ca="1">Калькулятор!E25</f>
        <v>-100</v>
      </c>
    </row>
    <row r="29" spans="1:21" ht="15.75" x14ac:dyDescent="0.25">
      <c r="A29" s="20">
        <f ca="1">IF(T29&gt;(Калькулятор!$B$5+2),"",IF(T29=Калькулятор!$B$5+2,"Усього",Калькулятор!C26))</f>
        <v>22</v>
      </c>
      <c r="B29" s="21">
        <f ca="1">IF(T29&gt;(Калькулятор!$B$5+2),"",IF(T29=Калькулятор!$B$5+2,"Х",Калькулятор!D26))</f>
        <v>46601</v>
      </c>
      <c r="C29" s="22">
        <f ca="1">IF(T29&gt;(Калькулятор!$B$5+2),"",IF(T29=Калькулятор!$B$5+2,SUM($C$8:C28),IFERROR(B29-B28,"")))</f>
        <v>15</v>
      </c>
      <c r="D29" s="23">
        <f ca="1">IF(T29&gt;(Калькулятор!$B$5+2),"",IF(T29=Калькулятор!$B$5+2,SUM($D$8:D28),Калькулятор!J26))</f>
        <v>14.25</v>
      </c>
      <c r="E29" s="23">
        <f ca="1">IF(T29&gt;(Калькулятор!$B$5+2),"",IF(T29=Калькулятор!$B$5+2,SUM(E28),Калькулятор!G26))</f>
        <v>0</v>
      </c>
      <c r="F29" s="23">
        <f ca="1">IF(T29&gt;(Калькулятор!$B$5+2),"",IF(T29=Калькулятор!$B$5+2,SUM($F$7:F28),Калькулятор!H26))</f>
        <v>14.25</v>
      </c>
      <c r="G29" s="24">
        <f>IF(T29&gt;(Калькулятор!$B$5+2),"",IF(T29=Калькулятор!$B$5+2,0,IF(T29&lt;=Калькулятор!$B$5,0,0)))</f>
        <v>0</v>
      </c>
      <c r="H29" s="95">
        <f ca="1">IF(T29&gt;(Калькулятор!$B$5+2),"",IF(T29=Калькулятор!$B$5+2,SUM($H$7:H28),Калькулятор!F26))</f>
        <v>0</v>
      </c>
      <c r="I29" s="25">
        <f>IF(T29&gt;(Калькулятор!$B$5+2),"",IF(T29=Калькулятор!$B$5+2,0,IF(T29&lt;=Калькулятор!$B$5,0,0)))</f>
        <v>0</v>
      </c>
      <c r="J29" s="23">
        <f>IF(T29&gt;(Калькулятор!$B$5+2),"",IF(T29=Калькулятор!$B$5+2,SUM($J$7:J28),IF(T29&lt;=Калькулятор!$B$5,0,0)))</f>
        <v>0</v>
      </c>
      <c r="K29" s="26">
        <f>IF(T29&gt;(Калькулятор!$B$5+2),"",IF(T29=Калькулятор!$B$5+2,0,IF(T29&lt;=Калькулятор!$B$5,0,0)))</f>
        <v>0</v>
      </c>
      <c r="L29" s="24">
        <f>IF(T29&gt;(Калькулятор!$B$5+2),"",IF(T29=Калькулятор!$B$5+2,0,IF(T29&lt;=Калькулятор!$B$5,0,0)))</f>
        <v>0</v>
      </c>
      <c r="M29" s="24">
        <f>IF(T29&gt;(Калькулятор!$B$5+2),"",IF(T29=Калькулятор!$B$5+2,0,IF(T29&lt;=Калькулятор!$B$5,0,0)))</f>
        <v>0</v>
      </c>
      <c r="N29" s="24">
        <f>IF(T29&gt;(Калькулятор!$B$5+2),"",IF(T29=Калькулятор!$B$5+2,0,IF(T29&lt;=Калькулятор!$B$5,0,0)))</f>
        <v>0</v>
      </c>
      <c r="O29" s="24">
        <f>IF(T29&gt;(Калькулятор!$B$5+2),"",IF(T29=Калькулятор!$B$5+2,0,IF(T29&lt;=Калькулятор!$B$5,0,0)))</f>
        <v>0</v>
      </c>
      <c r="P29" s="24">
        <f>IF(T29&gt;(Калькулятор!$B$5+2),"",IF(T29=Калькулятор!$B$5+2,0,IF(T29&lt;=Калькулятор!$B$5,0,0)))</f>
        <v>0</v>
      </c>
      <c r="Q29" s="24">
        <f>IF(T29&gt;(Калькулятор!$B$5+2),"",IF(T29=Калькулятор!$B$5+2,0,IF(T29&lt;=Калькулятор!$B$5,0,0)))</f>
        <v>0</v>
      </c>
      <c r="R29" s="96" t="str">
        <f>IF(T29&gt;(Калькулятор!$B$5+2),"",IF(T29=Калькулятор!$B$5+2,XIRR($D$7:D28,$B$7:B28,50),"Х"))</f>
        <v>Х</v>
      </c>
      <c r="S29" s="23" t="str">
        <f>IF(T29&gt;(Калькулятор!$B$5+2),"",IF(T29=Калькулятор!$B$5+2,F29+E29+J29+H29,"Х"))</f>
        <v>Х</v>
      </c>
      <c r="T29" s="18">
        <v>23</v>
      </c>
      <c r="U29" s="19">
        <f ca="1">Калькулятор!E26</f>
        <v>-100</v>
      </c>
    </row>
    <row r="30" spans="1:21" ht="15.75" x14ac:dyDescent="0.25">
      <c r="A30" s="20">
        <f ca="1">IF(T30&gt;(Калькулятор!$B$5+2),"",IF(T30=Калькулятор!$B$5+2,"Усього",Калькулятор!C27))</f>
        <v>23</v>
      </c>
      <c r="B30" s="21">
        <f ca="1">IF(T30&gt;(Калькулятор!$B$5+2),"",IF(T30=Калькулятор!$B$5+2,"Х",Калькулятор!D27))</f>
        <v>46616</v>
      </c>
      <c r="C30" s="22">
        <f ca="1">IF(T30&gt;(Калькулятор!$B$5+2),"",IF(T30=Калькулятор!$B$5+2,SUM($C$8:C29),IFERROR(B30-B29,"")))</f>
        <v>15</v>
      </c>
      <c r="D30" s="23">
        <f ca="1">IF(T30&gt;(Калькулятор!$B$5+2),"",IF(T30=Калькулятор!$B$5+2,SUM($D$8:D29),Калькулятор!J27))</f>
        <v>14.25</v>
      </c>
      <c r="E30" s="23">
        <f ca="1">IF(T30&gt;(Калькулятор!$B$5+2),"",IF(T30=Калькулятор!$B$5+2,SUM(E29),Калькулятор!G27))</f>
        <v>0</v>
      </c>
      <c r="F30" s="23">
        <f ca="1">IF(T30&gt;(Калькулятор!$B$5+2),"",IF(T30=Калькулятор!$B$5+2,SUM($F$7:F29),Калькулятор!H27))</f>
        <v>14.25</v>
      </c>
      <c r="G30" s="24">
        <f>IF(T30&gt;(Калькулятор!$B$5+2),"",IF(T30=Калькулятор!$B$5+2,0,IF(T30&lt;=Калькулятор!$B$5,0,0)))</f>
        <v>0</v>
      </c>
      <c r="H30" s="95">
        <f ca="1">IF(T30&gt;(Калькулятор!$B$5+2),"",IF(T30=Калькулятор!$B$5+2,SUM($H$7:H29),Калькулятор!F27))</f>
        <v>0</v>
      </c>
      <c r="I30" s="25">
        <f>IF(T30&gt;(Калькулятор!$B$5+2),"",IF(T30=Калькулятор!$B$5+2,0,IF(T30&lt;=Калькулятор!$B$5,0,0)))</f>
        <v>0</v>
      </c>
      <c r="J30" s="23">
        <f>IF(T30&gt;(Калькулятор!$B$5+2),"",IF(T30=Калькулятор!$B$5+2,SUM($J$7:J29),IF(T30&lt;=Калькулятор!$B$5,0,0)))</f>
        <v>0</v>
      </c>
      <c r="K30" s="26">
        <f>IF(T30&gt;(Калькулятор!$B$5+2),"",IF(T30=Калькулятор!$B$5+2,0,IF(T30&lt;=Калькулятор!$B$5,0,0)))</f>
        <v>0</v>
      </c>
      <c r="L30" s="24">
        <f>IF(T30&gt;(Калькулятор!$B$5+2),"",IF(T30=Калькулятор!$B$5+2,0,IF(T30&lt;=Калькулятор!$B$5,0,0)))</f>
        <v>0</v>
      </c>
      <c r="M30" s="24">
        <f>IF(T30&gt;(Калькулятор!$B$5+2),"",IF(T30=Калькулятор!$B$5+2,0,IF(T30&lt;=Калькулятор!$B$5,0,0)))</f>
        <v>0</v>
      </c>
      <c r="N30" s="24">
        <f>IF(T30&gt;(Калькулятор!$B$5+2),"",IF(T30=Калькулятор!$B$5+2,0,IF(T30&lt;=Калькулятор!$B$5,0,0)))</f>
        <v>0</v>
      </c>
      <c r="O30" s="24">
        <f>IF(T30&gt;(Калькулятор!$B$5+2),"",IF(T30=Калькулятор!$B$5+2,0,IF(T30&lt;=Калькулятор!$B$5,0,0)))</f>
        <v>0</v>
      </c>
      <c r="P30" s="24">
        <f>IF(T30&gt;(Калькулятор!$B$5+2),"",IF(T30=Калькулятор!$B$5+2,0,IF(T30&lt;=Калькулятор!$B$5,0,0)))</f>
        <v>0</v>
      </c>
      <c r="Q30" s="24">
        <f>IF(T30&gt;(Калькулятор!$B$5+2),"",IF(T30=Калькулятор!$B$5+2,0,IF(T30&lt;=Калькулятор!$B$5,0,0)))</f>
        <v>0</v>
      </c>
      <c r="R30" s="96" t="str">
        <f>IF(T30&gt;(Калькулятор!$B$5+2),"",IF(T30=Калькулятор!$B$5+2,XIRR($D$7:D29,$B$7:B29,50),"Х"))</f>
        <v>Х</v>
      </c>
      <c r="S30" s="23" t="str">
        <f>IF(T30&gt;(Калькулятор!$B$5+2),"",IF(T30=Калькулятор!$B$5+2,F30+E30+J30+H30,"Х"))</f>
        <v>Х</v>
      </c>
      <c r="T30" s="18">
        <v>24</v>
      </c>
      <c r="U30" s="19">
        <f ca="1">Калькулятор!E27</f>
        <v>-100</v>
      </c>
    </row>
    <row r="31" spans="1:21" ht="15.75" x14ac:dyDescent="0.25">
      <c r="A31" s="20">
        <f ca="1">IF(T31&gt;(Калькулятор!$B$5+2),"",IF(T31=Калькулятор!$B$5+2,"Усього",Калькулятор!C28))</f>
        <v>24</v>
      </c>
      <c r="B31" s="21">
        <f ca="1">IF(T31&gt;(Калькулятор!$B$5+2),"",IF(T31=Калькулятор!$B$5+2,"Х",Калькулятор!D28))</f>
        <v>46631</v>
      </c>
      <c r="C31" s="22">
        <f ca="1">IF(T31&gt;(Калькулятор!$B$5+2),"",IF(T31=Калькулятор!$B$5+2,SUM($C$8:C30),IFERROR(B31-B30,"")))</f>
        <v>15</v>
      </c>
      <c r="D31" s="23">
        <f ca="1">IF(T31&gt;(Калькулятор!$B$5+2),"",IF(T31=Калькулятор!$B$5+2,SUM($D$8:D30),Калькулятор!J28))</f>
        <v>114.25</v>
      </c>
      <c r="E31" s="23">
        <f ca="1">IF(T31&gt;(Калькулятор!$B$5+2),"",IF(T31=Калькулятор!$B$5+2,SUM(E30),Калькулятор!G28))</f>
        <v>100</v>
      </c>
      <c r="F31" s="23">
        <f ca="1">IF(T31&gt;(Калькулятор!$B$5+2),"",IF(T31=Калькулятор!$B$5+2,SUM($F$7:F30),Калькулятор!H28))</f>
        <v>14.25</v>
      </c>
      <c r="G31" s="24">
        <f>IF(T31&gt;(Калькулятор!$B$5+2),"",IF(T31=Калькулятор!$B$5+2,0,IF(T31&lt;=Калькулятор!$B$5,0,0)))</f>
        <v>0</v>
      </c>
      <c r="H31" s="95">
        <f ca="1">IF(T31&gt;(Калькулятор!$B$5+2),"",IF(T31=Калькулятор!$B$5+2,SUM($H$7:H30),Калькулятор!F28))</f>
        <v>0</v>
      </c>
      <c r="I31" s="25">
        <f>IF(T31&gt;(Калькулятор!$B$5+2),"",IF(T31=Калькулятор!$B$5+2,0,IF(T31&lt;=Калькулятор!$B$5,0,0)))</f>
        <v>0</v>
      </c>
      <c r="J31" s="23">
        <f>IF(T31&gt;(Калькулятор!$B$5+2),"",IF(T31=Калькулятор!$B$5+2,SUM($J$7:J30),IF(T31&lt;=Калькулятор!$B$5,0,0)))</f>
        <v>0</v>
      </c>
      <c r="K31" s="26">
        <f>IF(T31&gt;(Калькулятор!$B$5+2),"",IF(T31=Калькулятор!$B$5+2,0,IF(T31&lt;=Калькулятор!$B$5,0,0)))</f>
        <v>0</v>
      </c>
      <c r="L31" s="24">
        <f>IF(T31&gt;(Калькулятор!$B$5+2),"",IF(T31=Калькулятор!$B$5+2,0,IF(T31&lt;=Калькулятор!$B$5,0,0)))</f>
        <v>0</v>
      </c>
      <c r="M31" s="24">
        <f>IF(T31&gt;(Калькулятор!$B$5+2),"",IF(T31=Калькулятор!$B$5+2,0,IF(T31&lt;=Калькулятор!$B$5,0,0)))</f>
        <v>0</v>
      </c>
      <c r="N31" s="24">
        <f>IF(T31&gt;(Калькулятор!$B$5+2),"",IF(T31=Калькулятор!$B$5+2,0,IF(T31&lt;=Калькулятор!$B$5,0,0)))</f>
        <v>0</v>
      </c>
      <c r="O31" s="24">
        <f>IF(T31&gt;(Калькулятор!$B$5+2),"",IF(T31=Калькулятор!$B$5+2,0,IF(T31&lt;=Калькулятор!$B$5,0,0)))</f>
        <v>0</v>
      </c>
      <c r="P31" s="24">
        <f>IF(T31&gt;(Калькулятор!$B$5+2),"",IF(T31=Калькулятор!$B$5+2,0,IF(T31&lt;=Калькулятор!$B$5,0,0)))</f>
        <v>0</v>
      </c>
      <c r="Q31" s="24">
        <f>IF(T31&gt;(Калькулятор!$B$5+2),"",IF(T31=Калькулятор!$B$5+2,0,IF(T31&lt;=Калькулятор!$B$5,0,0)))</f>
        <v>0</v>
      </c>
      <c r="R31" s="96" t="str">
        <f>IF(T31&gt;(Калькулятор!$B$5+2),"",IF(T31=Калькулятор!$B$5+2,XIRR($D$7:D30,$B$7:B30,50),"Х"))</f>
        <v>Х</v>
      </c>
      <c r="S31" s="23" t="str">
        <f>IF(T31&gt;(Калькулятор!$B$5+2),"",IF(T31=Калькулятор!$B$5+2,F31+E31+J31+H31,"Х"))</f>
        <v>Х</v>
      </c>
      <c r="T31" s="18">
        <v>25</v>
      </c>
      <c r="U31" s="19">
        <f ca="1">Калькулятор!E28</f>
        <v>-100</v>
      </c>
    </row>
    <row r="32" spans="1:21" ht="15.75" x14ac:dyDescent="0.25">
      <c r="A32" s="20" t="str">
        <f>IF(T32&gt;(Калькулятор!$B$5+2),"",IF(T32=Калькулятор!$B$5+2,"Усього",Калькулятор!C29))</f>
        <v>Усього</v>
      </c>
      <c r="B32" s="21" t="str">
        <f>IF(T32&gt;(Калькулятор!$B$5+2),"",IF(T32=Калькулятор!$B$5+2,"Х",Калькулятор!D29))</f>
        <v>Х</v>
      </c>
      <c r="C32" s="22">
        <f ca="1">IF(T32&gt;(Калькулятор!$B$5+2),"",IF(T32=Калькулятор!$B$5+2,SUM($C$8:C31),IFERROR(B32-B31,"")))</f>
        <v>360</v>
      </c>
      <c r="D32" s="23">
        <f ca="1">IF(T32&gt;(Калькулятор!$B$5+2),"",IF(T32=Калькулятор!$B$5+2,SUM($D$8:D31),Калькулятор!J29))</f>
        <v>459.25</v>
      </c>
      <c r="E32" s="23">
        <f ca="1">IF(T32&gt;(Калькулятор!$B$5+2),"",IF(T32=Калькулятор!$B$5+2,SUM(E31),Калькулятор!G29))</f>
        <v>100</v>
      </c>
      <c r="F32" s="23">
        <f ca="1">IF(T32&gt;(Калькулятор!$B$5+2),"",IF(T32=Калькулятор!$B$5+2,SUM($F$7:F31),Калькулятор!H29))</f>
        <v>342</v>
      </c>
      <c r="G32" s="24">
        <f>IF(T32&gt;(Калькулятор!$B$5+2),"",IF(T32=Калькулятор!$B$5+2,0,IF(T32&lt;=Калькулятор!$B$5,0,0)))</f>
        <v>0</v>
      </c>
      <c r="H32" s="95">
        <f ca="1">IF(T32&gt;(Калькулятор!$B$5+2),"",IF(T32=Калькулятор!$B$5+2,SUM($H$7:H31),Калькулятор!F29))</f>
        <v>17.25</v>
      </c>
      <c r="I32" s="25">
        <f>IF(T32&gt;(Калькулятор!$B$5+2),"",IF(T32=Калькулятор!$B$5+2,0,IF(T32&lt;=Калькулятор!$B$5,0,0)))</f>
        <v>0</v>
      </c>
      <c r="J32" s="23">
        <f>IF(T32&gt;(Калькулятор!$B$5+2),"",IF(T32=Калькулятор!$B$5+2,SUM($J$7:J31),IF(T32&lt;=Калькулятор!$B$5,0,0)))</f>
        <v>0</v>
      </c>
      <c r="K32" s="26">
        <f>IF(T32&gt;(Калькулятор!$B$5+2),"",IF(T32=Калькулятор!$B$5+2,0,IF(T32&lt;=Калькулятор!$B$5,0,0)))</f>
        <v>0</v>
      </c>
      <c r="L32" s="24">
        <f>IF(T32&gt;(Калькулятор!$B$5+2),"",IF(T32=Калькулятор!$B$5+2,0,IF(T32&lt;=Калькулятор!$B$5,0,0)))</f>
        <v>0</v>
      </c>
      <c r="M32" s="24">
        <f>IF(T32&gt;(Калькулятор!$B$5+2),"",IF(T32=Калькулятор!$B$5+2,0,IF(T32&lt;=Калькулятор!$B$5,0,0)))</f>
        <v>0</v>
      </c>
      <c r="N32" s="24">
        <f>IF(T32&gt;(Калькулятор!$B$5+2),"",IF(T32=Калькулятор!$B$5+2,0,IF(T32&lt;=Калькулятор!$B$5,0,0)))</f>
        <v>0</v>
      </c>
      <c r="O32" s="24">
        <f>IF(T32&gt;(Калькулятор!$B$5+2),"",IF(T32=Калькулятор!$B$5+2,0,IF(T32&lt;=Калькулятор!$B$5,0,0)))</f>
        <v>0</v>
      </c>
      <c r="P32" s="24">
        <f>IF(T32&gt;(Калькулятор!$B$5+2),"",IF(T32=Калькулятор!$B$5+2,0,IF(T32&lt;=Калькулятор!$B$5,0,0)))</f>
        <v>0</v>
      </c>
      <c r="Q32" s="24">
        <f>IF(T32&gt;(Калькулятор!$B$5+2),"",IF(T32=Калькулятор!$B$5+2,0,IF(T32&lt;=Калькулятор!$B$5,0,0)))</f>
        <v>0</v>
      </c>
      <c r="R32" s="96">
        <f ca="1">IF(T32&gt;(Калькулятор!$B$5+2),"",IF(T32=Калькулятор!$B$5+2,XIRR($D$7:D31,$B$7:B31,50),"Х"))</f>
        <v>44.589115306735039</v>
      </c>
      <c r="S32" s="23">
        <f ca="1">IF(T32&gt;(Калькулятор!$B$5+2),"",IF(T32=Калькулятор!$B$5+2,F32+E32+J32+H32,"Х"))</f>
        <v>459.25</v>
      </c>
      <c r="T32" s="18">
        <v>26</v>
      </c>
      <c r="U32" s="19" t="str">
        <f ca="1">Калькулятор!E29</f>
        <v>погашено</v>
      </c>
    </row>
    <row r="33" spans="1:21" ht="15.75" x14ac:dyDescent="0.25">
      <c r="A33" s="20" t="str">
        <f>IF(T33&gt;(Калькулятор!$B$5+2),"",IF(T33=Калькулятор!$B$5+2,"Усього",Калькулятор!C30))</f>
        <v/>
      </c>
      <c r="B33" s="21" t="str">
        <f>IF(T33&gt;(Калькулятор!$B$5+2),"",IF(T33=Калькулятор!$B$5+2,"Х",Калькулятор!D30))</f>
        <v/>
      </c>
      <c r="C33" s="22" t="str">
        <f>IF(T33&gt;(Калькулятор!$B$5+2),"",IF(T33=Калькулятор!$B$5+2,SUM($C$8:C32),IFERROR(B33-B32,"")))</f>
        <v/>
      </c>
      <c r="D33" s="23" t="str">
        <f>IF(T33&gt;(Калькулятор!$B$5+2),"",IF(T33=Калькулятор!$B$5+2,SUM($D$8:D32),Калькулятор!J30))</f>
        <v/>
      </c>
      <c r="E33" s="23" t="str">
        <f>IF(T33&gt;(Калькулятор!$B$5+2),"",IF(T33=Калькулятор!$B$5+2,SUM(E32),Калькулятор!G30))</f>
        <v/>
      </c>
      <c r="F33" s="23" t="str">
        <f>IF(T33&gt;(Калькулятор!$B$5+2),"",IF(T33=Калькулятор!$B$5+2,SUM($F$7:F32),Калькулятор!H30))</f>
        <v/>
      </c>
      <c r="G33" s="24" t="str">
        <f>IF(T33&gt;(Калькулятор!$B$5+2),"",IF(T33=Калькулятор!$B$5+2,0,IF(T33&lt;=Калькулятор!$B$5,0,0)))</f>
        <v/>
      </c>
      <c r="H33" s="95" t="str">
        <f>IF(T33&gt;(Калькулятор!$B$5+2),"",IF(T33=Калькулятор!$B$5+2,SUM($H$7:H32),Калькулятор!F30))</f>
        <v/>
      </c>
      <c r="I33" s="25" t="str">
        <f>IF(T33&gt;(Калькулятор!$B$5+2),"",IF(T33=Калькулятор!$B$5+2,0,IF(T33&lt;=Калькулятор!$B$5,0,0)))</f>
        <v/>
      </c>
      <c r="J33" s="23" t="str">
        <f>IF(T33&gt;(Калькулятор!$B$5+2),"",IF(T33=Калькулятор!$B$5+2,SUM($J$7:J32),IF(T33&lt;=Калькулятор!$B$5,0,0)))</f>
        <v/>
      </c>
      <c r="K33" s="26" t="str">
        <f>IF(T33&gt;(Калькулятор!$B$5+2),"",IF(T33=Калькулятор!$B$5+2,0,IF(T33&lt;=Калькулятор!$B$5,0,0)))</f>
        <v/>
      </c>
      <c r="L33" s="24" t="str">
        <f>IF(T33&gt;(Калькулятор!$B$5+2),"",IF(T33=Калькулятор!$B$5+2,0,IF(T33&lt;=Калькулятор!$B$5,0,0)))</f>
        <v/>
      </c>
      <c r="M33" s="24" t="str">
        <f>IF(T33&gt;(Калькулятор!$B$5+2),"",IF(T33=Калькулятор!$B$5+2,0,IF(T33&lt;=Калькулятор!$B$5,0,0)))</f>
        <v/>
      </c>
      <c r="N33" s="24" t="str">
        <f>IF(T33&gt;(Калькулятор!$B$5+2),"",IF(T33=Калькулятор!$B$5+2,0,IF(T33&lt;=Калькулятор!$B$5,0,0)))</f>
        <v/>
      </c>
      <c r="O33" s="24" t="str">
        <f>IF(T33&gt;(Калькулятор!$B$5+2),"",IF(T33=Калькулятор!$B$5+2,0,IF(T33&lt;=Калькулятор!$B$5,0,0)))</f>
        <v/>
      </c>
      <c r="P33" s="24" t="str">
        <f>IF(T33&gt;(Калькулятор!$B$5+2),"",IF(T33=Калькулятор!$B$5+2,0,IF(T33&lt;=Калькулятор!$B$5,0,0)))</f>
        <v/>
      </c>
      <c r="Q33" s="24" t="str">
        <f>IF(T33&gt;(Калькулятор!$B$5+2),"",IF(T33=Калькулятор!$B$5+2,0,IF(T33&lt;=Калькулятор!$B$5,0,0)))</f>
        <v/>
      </c>
      <c r="R33" s="96" t="str">
        <f>IF(T33&gt;(Калькулятор!$B$5+2),"",IF(T33=Калькулятор!$B$5+2,XIRR($D$7:D32,$B$7:B32,50),"Х"))</f>
        <v/>
      </c>
      <c r="S33" s="23" t="str">
        <f>IF(T33&gt;(Калькулятор!$B$5+2),"",IF(T33=Калькулятор!$B$5+2,F33+E33+J33+H33,"Х"))</f>
        <v/>
      </c>
      <c r="T33" s="18">
        <v>27</v>
      </c>
      <c r="U33" s="19" t="str">
        <f ca="1">Калькулятор!E30</f>
        <v>погашено</v>
      </c>
    </row>
    <row r="34" spans="1:21" ht="15.75" x14ac:dyDescent="0.25">
      <c r="A34" s="20" t="str">
        <f>IF(T34&gt;(Калькулятор!$B$5+2),"",IF(T34=Калькулятор!$B$5+2,"Усього",Калькулятор!C31))</f>
        <v/>
      </c>
      <c r="B34" s="21" t="str">
        <f>IF(T34&gt;(Калькулятор!$B$5+2),"",IF(T34=Калькулятор!$B$5+2,"Х",Калькулятор!D31))</f>
        <v/>
      </c>
      <c r="C34" s="22" t="str">
        <f>IF(T34&gt;(Калькулятор!$B$5+2),"",IF(T34=Калькулятор!$B$5+2,SUM($C$8:C33),IFERROR(B34-B33,"")))</f>
        <v/>
      </c>
      <c r="D34" s="23" t="str">
        <f>IF(T34&gt;(Калькулятор!$B$5+2),"",IF(T34=Калькулятор!$B$5+2,SUM($D$8:D33),Калькулятор!J31))</f>
        <v/>
      </c>
      <c r="E34" s="23" t="str">
        <f>IF(T34&gt;(Калькулятор!$B$5+2),"",IF(T34=Калькулятор!$B$5+2,SUM(E33),Калькулятор!G31))</f>
        <v/>
      </c>
      <c r="F34" s="23" t="str">
        <f>IF(T34&gt;(Калькулятор!$B$5+2),"",IF(T34=Калькулятор!$B$5+2,SUM($F$7:F33),Калькулятор!H31))</f>
        <v/>
      </c>
      <c r="G34" s="24" t="str">
        <f>IF(T34&gt;(Калькулятор!$B$5+2),"",IF(T34=Калькулятор!$B$5+2,0,IF(T34&lt;=Калькулятор!$B$5,0,0)))</f>
        <v/>
      </c>
      <c r="H34" s="95" t="str">
        <f>IF(T34&gt;(Калькулятор!$B$5+2),"",IF(T34=Калькулятор!$B$5+2,SUM($H$7:H33),Калькулятор!F31))</f>
        <v/>
      </c>
      <c r="I34" s="25" t="str">
        <f>IF(T34&gt;(Калькулятор!$B$5+2),"",IF(T34=Калькулятор!$B$5+2,0,IF(T34&lt;=Калькулятор!$B$5,0,0)))</f>
        <v/>
      </c>
      <c r="J34" s="23" t="str">
        <f>IF(T34&gt;(Калькулятор!$B$5+2),"",IF(T34=Калькулятор!$B$5+2,SUM($J$7:J33),IF(T34&lt;=Калькулятор!$B$5,0,0)))</f>
        <v/>
      </c>
      <c r="K34" s="26" t="str">
        <f>IF(T34&gt;(Калькулятор!$B$5+2),"",IF(T34=Калькулятор!$B$5+2,0,IF(T34&lt;=Калькулятор!$B$5,0,0)))</f>
        <v/>
      </c>
      <c r="L34" s="24" t="str">
        <f>IF(T34&gt;(Калькулятор!$B$5+2),"",IF(T34=Калькулятор!$B$5+2,0,IF(T34&lt;=Калькулятор!$B$5,0,0)))</f>
        <v/>
      </c>
      <c r="M34" s="24" t="str">
        <f>IF(T34&gt;(Калькулятор!$B$5+2),"",IF(T34=Калькулятор!$B$5+2,0,IF(T34&lt;=Калькулятор!$B$5,0,0)))</f>
        <v/>
      </c>
      <c r="N34" s="24" t="str">
        <f>IF(T34&gt;(Калькулятор!$B$5+2),"",IF(T34=Калькулятор!$B$5+2,0,IF(T34&lt;=Калькулятор!$B$5,0,0)))</f>
        <v/>
      </c>
      <c r="O34" s="24" t="str">
        <f>IF(T34&gt;(Калькулятор!$B$5+2),"",IF(T34=Калькулятор!$B$5+2,0,IF(T34&lt;=Калькулятор!$B$5,0,0)))</f>
        <v/>
      </c>
      <c r="P34" s="24" t="str">
        <f>IF(T34&gt;(Калькулятор!$B$5+2),"",IF(T34=Калькулятор!$B$5+2,0,IF(T34&lt;=Калькулятор!$B$5,0,0)))</f>
        <v/>
      </c>
      <c r="Q34" s="24" t="str">
        <f>IF(T34&gt;(Калькулятор!$B$5+2),"",IF(T34=Калькулятор!$B$5+2,0,IF(T34&lt;=Калькулятор!$B$5,0,0)))</f>
        <v/>
      </c>
      <c r="R34" s="96" t="str">
        <f>IF(T34&gt;(Калькулятор!$B$5+2),"",IF(T34=Калькулятор!$B$5+2,XIRR($D$7:D33,$B$7:B33,50),"Х"))</f>
        <v/>
      </c>
      <c r="S34" s="23" t="str">
        <f>IF(T34&gt;(Калькулятор!$B$5+2),"",IF(T34=Калькулятор!$B$5+2,F34+E34+J34+H34,"Х"))</f>
        <v/>
      </c>
      <c r="T34" s="18">
        <v>28</v>
      </c>
      <c r="U34" s="19" t="str">
        <f ca="1">Калькулятор!E31</f>
        <v>погашено</v>
      </c>
    </row>
    <row r="35" spans="1:21" ht="15.75" x14ac:dyDescent="0.25">
      <c r="A35" s="20" t="str">
        <f>IF(T35&gt;(Калькулятор!$B$5+2),"",IF(T35=Калькулятор!$B$5+2,"Усього",Калькулятор!C32))</f>
        <v/>
      </c>
      <c r="B35" s="21" t="str">
        <f>IF(T35&gt;(Калькулятор!$B$5+2),"",IF(T35=Калькулятор!$B$5+2,"Х",Калькулятор!D32))</f>
        <v/>
      </c>
      <c r="C35" s="22" t="str">
        <f>IF(T35&gt;(Калькулятор!$B$5+2),"",IF(T35=Калькулятор!$B$5+2,SUM($C$8:C34),IFERROR(B35-B34,"")))</f>
        <v/>
      </c>
      <c r="D35" s="23" t="str">
        <f>IF(T35&gt;(Калькулятор!$B$5+2),"",IF(T35=Калькулятор!$B$5+2,SUM($D$8:D34),Калькулятор!J32))</f>
        <v/>
      </c>
      <c r="E35" s="23" t="str">
        <f>IF(T35&gt;(Калькулятор!$B$5+2),"",IF(T35=Калькулятор!$B$5+2,SUM(E34),Калькулятор!G32))</f>
        <v/>
      </c>
      <c r="F35" s="23" t="str">
        <f>IF(T35&gt;(Калькулятор!$B$5+2),"",IF(T35=Калькулятор!$B$5+2,SUM($F$7:F34),Калькулятор!H32))</f>
        <v/>
      </c>
      <c r="G35" s="24" t="str">
        <f>IF(T35&gt;(Калькулятор!$B$5+2),"",IF(T35=Калькулятор!$B$5+2,0,IF(T35&lt;=Калькулятор!$B$5,0,0)))</f>
        <v/>
      </c>
      <c r="H35" s="95" t="str">
        <f>IF(T35&gt;(Калькулятор!$B$5+2),"",IF(T35=Калькулятор!$B$5+2,SUM($H$7:H34),Калькулятор!F32))</f>
        <v/>
      </c>
      <c r="I35" s="25" t="str">
        <f>IF(T35&gt;(Калькулятор!$B$5+2),"",IF(T35=Калькулятор!$B$5+2,0,IF(T35&lt;=Калькулятор!$B$5,0,0)))</f>
        <v/>
      </c>
      <c r="J35" s="23" t="str">
        <f>IF(T35&gt;(Калькулятор!$B$5+2),"",IF(T35=Калькулятор!$B$5+2,SUM($J$7:J34),IF(T35&lt;=Калькулятор!$B$5,0,0)))</f>
        <v/>
      </c>
      <c r="K35" s="26" t="str">
        <f>IF(T35&gt;(Калькулятор!$B$5+2),"",IF(T35=Калькулятор!$B$5+2,0,IF(T35&lt;=Калькулятор!$B$5,0,0)))</f>
        <v/>
      </c>
      <c r="L35" s="24" t="str">
        <f>IF(T35&gt;(Калькулятор!$B$5+2),"",IF(T35=Калькулятор!$B$5+2,0,IF(T35&lt;=Калькулятор!$B$5,0,0)))</f>
        <v/>
      </c>
      <c r="M35" s="24" t="str">
        <f>IF(T35&gt;(Калькулятор!$B$5+2),"",IF(T35=Калькулятор!$B$5+2,0,IF(T35&lt;=Калькулятор!$B$5,0,0)))</f>
        <v/>
      </c>
      <c r="N35" s="24" t="str">
        <f>IF(T35&gt;(Калькулятор!$B$5+2),"",IF(T35=Калькулятор!$B$5+2,0,IF(T35&lt;=Калькулятор!$B$5,0,0)))</f>
        <v/>
      </c>
      <c r="O35" s="24" t="str">
        <f>IF(T35&gt;(Калькулятор!$B$5+2),"",IF(T35=Калькулятор!$B$5+2,0,IF(T35&lt;=Калькулятор!$B$5,0,0)))</f>
        <v/>
      </c>
      <c r="P35" s="24" t="str">
        <f>IF(T35&gt;(Калькулятор!$B$5+2),"",IF(T35=Калькулятор!$B$5+2,0,IF(T35&lt;=Калькулятор!$B$5,0,0)))</f>
        <v/>
      </c>
      <c r="Q35" s="24" t="str">
        <f>IF(T35&gt;(Калькулятор!$B$5+2),"",IF(T35=Калькулятор!$B$5+2,0,IF(T35&lt;=Калькулятор!$B$5,0,0)))</f>
        <v/>
      </c>
      <c r="R35" s="96" t="str">
        <f>IF(T35&gt;(Калькулятор!$B$5+2),"",IF(T35=Калькулятор!$B$5+2,XIRR($D$7:D34,$B$7:B34,50),"Х"))</f>
        <v/>
      </c>
      <c r="S35" s="23" t="str">
        <f>IF(T35&gt;(Калькулятор!$B$5+2),"",IF(T35=Калькулятор!$B$5+2,F35+E35+J35+H35,"Х"))</f>
        <v/>
      </c>
      <c r="T35" s="18">
        <v>29</v>
      </c>
      <c r="U35" s="19" t="str">
        <f ca="1">Калькулятор!E32</f>
        <v>погашено</v>
      </c>
    </row>
    <row r="36" spans="1:21" ht="15.75" x14ac:dyDescent="0.25">
      <c r="A36" s="20" t="str">
        <f>IF(T36&gt;(Калькулятор!$B$5+2),"",IF(T36=Калькулятор!$B$5+2,"Усього",Калькулятор!C33))</f>
        <v/>
      </c>
      <c r="B36" s="21" t="str">
        <f>IF(T36&gt;(Калькулятор!$B$5+2),"",IF(T36=Калькулятор!$B$5+2,"Х",Калькулятор!D33))</f>
        <v/>
      </c>
      <c r="C36" s="22" t="str">
        <f>IF(T36&gt;(Калькулятор!$B$5+2),"",IF(T36=Калькулятор!$B$5+2,SUM($C$8:C35),IFERROR(B36-B35,"")))</f>
        <v/>
      </c>
      <c r="D36" s="23" t="str">
        <f>IF(T36&gt;(Калькулятор!$B$5+2),"",IF(T36=Калькулятор!$B$5+2,SUM($D$8:D35),Калькулятор!J33))</f>
        <v/>
      </c>
      <c r="E36" s="23" t="str">
        <f>IF(T36&gt;(Калькулятор!$B$5+2),"",IF(T36=Калькулятор!$B$5+2,SUM(E35),Калькулятор!G33))</f>
        <v/>
      </c>
      <c r="F36" s="23" t="str">
        <f>IF(T36&gt;(Калькулятор!$B$5+2),"",IF(T36=Калькулятор!$B$5+2,SUM($F$7:F35),Калькулятор!H33))</f>
        <v/>
      </c>
      <c r="G36" s="24" t="str">
        <f>IF(T36&gt;(Калькулятор!$B$5+2),"",IF(T36=Калькулятор!$B$5+2,0,IF(T36&lt;=Калькулятор!$B$5,0,0)))</f>
        <v/>
      </c>
      <c r="H36" s="95" t="str">
        <f>IF(T36&gt;(Калькулятор!$B$5+2),"",IF(T36=Калькулятор!$B$5+2,SUM($H$7:H35),Калькулятор!F33))</f>
        <v/>
      </c>
      <c r="I36" s="25" t="str">
        <f>IF(T36&gt;(Калькулятор!$B$5+2),"",IF(T36=Калькулятор!$B$5+2,0,IF(T36&lt;=Калькулятор!$B$5,0,0)))</f>
        <v/>
      </c>
      <c r="J36" s="23" t="str">
        <f>IF(T36&gt;(Калькулятор!$B$5+2),"",IF(T36=Калькулятор!$B$5+2,SUM($J$7:J35),IF(T36&lt;=Калькулятор!$B$5,0,0)))</f>
        <v/>
      </c>
      <c r="K36" s="26" t="str">
        <f>IF(T36&gt;(Калькулятор!$B$5+2),"",IF(T36=Калькулятор!$B$5+2,0,IF(T36&lt;=Калькулятор!$B$5,0,0)))</f>
        <v/>
      </c>
      <c r="L36" s="24" t="str">
        <f>IF(T36&gt;(Калькулятор!$B$5+2),"",IF(T36=Калькулятор!$B$5+2,0,IF(T36&lt;=Калькулятор!$B$5,0,0)))</f>
        <v/>
      </c>
      <c r="M36" s="24" t="str">
        <f>IF(T36&gt;(Калькулятор!$B$5+2),"",IF(T36=Калькулятор!$B$5+2,0,IF(T36&lt;=Калькулятор!$B$5,0,0)))</f>
        <v/>
      </c>
      <c r="N36" s="24" t="str">
        <f>IF(T36&gt;(Калькулятор!$B$5+2),"",IF(T36=Калькулятор!$B$5+2,0,IF(T36&lt;=Калькулятор!$B$5,0,0)))</f>
        <v/>
      </c>
      <c r="O36" s="24" t="str">
        <f>IF(T36&gt;(Калькулятор!$B$5+2),"",IF(T36=Калькулятор!$B$5+2,0,IF(T36&lt;=Калькулятор!$B$5,0,0)))</f>
        <v/>
      </c>
      <c r="P36" s="24" t="str">
        <f>IF(T36&gt;(Калькулятор!$B$5+2),"",IF(T36=Калькулятор!$B$5+2,0,IF(T36&lt;=Калькулятор!$B$5,0,0)))</f>
        <v/>
      </c>
      <c r="Q36" s="24" t="str">
        <f>IF(T36&gt;(Калькулятор!$B$5+2),"",IF(T36=Калькулятор!$B$5+2,0,IF(T36&lt;=Калькулятор!$B$5,0,0)))</f>
        <v/>
      </c>
      <c r="R36" s="96" t="str">
        <f>IF(T36&gt;(Калькулятор!$B$5+2),"",IF(T36=Калькулятор!$B$5+2,XIRR($D$7:D35,$B$7:B35,50),"Х"))</f>
        <v/>
      </c>
      <c r="S36" s="23" t="str">
        <f>IF(T36&gt;(Калькулятор!$B$5+2),"",IF(T36=Калькулятор!$B$5+2,F36+E36+J36+H36,"Х"))</f>
        <v/>
      </c>
      <c r="T36" s="18">
        <v>30</v>
      </c>
      <c r="U36" s="19" t="str">
        <f ca="1">Калькулятор!E33</f>
        <v>погашено</v>
      </c>
    </row>
    <row r="37" spans="1:21" ht="15.75" x14ac:dyDescent="0.25">
      <c r="A37" s="20" t="str">
        <f>IF(T37&gt;(Калькулятор!$B$5+2),"",IF(T37=Калькулятор!$B$5+2,"Усього",Калькулятор!C34))</f>
        <v/>
      </c>
      <c r="B37" s="21" t="str">
        <f>IF(T37&gt;(Калькулятор!$B$5+2),"",IF(T37=Калькулятор!$B$5+2,"Х",Калькулятор!D34))</f>
        <v/>
      </c>
      <c r="C37" s="22" t="str">
        <f>IF(T37&gt;(Калькулятор!$B$5+2),"",IF(T37=Калькулятор!$B$5+2,SUM($C$8:C36),IFERROR(B37-B36,"")))</f>
        <v/>
      </c>
      <c r="D37" s="23" t="str">
        <f>IF(T37&gt;(Калькулятор!$B$5+2),"",IF(T37=Калькулятор!$B$5+2,SUM($D$8:D36),Калькулятор!J34))</f>
        <v/>
      </c>
      <c r="E37" s="23" t="str">
        <f>IF(T37&gt;(Калькулятор!$B$5+2),"",IF(T37=Калькулятор!$B$5+2,SUM(E36),Калькулятор!G34))</f>
        <v/>
      </c>
      <c r="F37" s="23" t="str">
        <f>IF(T37&gt;(Калькулятор!$B$5+2),"",IF(T37=Калькулятор!$B$5+2,SUM($F$7:F36),Калькулятор!H34))</f>
        <v/>
      </c>
      <c r="G37" s="24" t="str">
        <f>IF(T37&gt;(Калькулятор!$B$5+2),"",IF(T37=Калькулятор!$B$5+2,0,IF(T37&lt;=Калькулятор!$B$5,0,0)))</f>
        <v/>
      </c>
      <c r="H37" s="95" t="str">
        <f>IF(T37&gt;(Калькулятор!$B$5+2),"",IF(T37=Калькулятор!$B$5+2,SUM($H$7:H36),Калькулятор!F34))</f>
        <v/>
      </c>
      <c r="I37" s="25" t="str">
        <f>IF(T37&gt;(Калькулятор!$B$5+2),"",IF(T37=Калькулятор!$B$5+2,0,IF(T37&lt;=Калькулятор!$B$5,0,0)))</f>
        <v/>
      </c>
      <c r="J37" s="23" t="str">
        <f>IF(T37&gt;(Калькулятор!$B$5+2),"",IF(T37=Калькулятор!$B$5+2,SUM($J$7:J36),IF(T37&lt;=Калькулятор!$B$5,0,0)))</f>
        <v/>
      </c>
      <c r="K37" s="26" t="str">
        <f>IF(T37&gt;(Калькулятор!$B$5+2),"",IF(T37=Калькулятор!$B$5+2,0,IF(T37&lt;=Калькулятор!$B$5,0,0)))</f>
        <v/>
      </c>
      <c r="L37" s="24" t="str">
        <f>IF(T37&gt;(Калькулятор!$B$5+2),"",IF(T37=Калькулятор!$B$5+2,0,IF(T37&lt;=Калькулятор!$B$5,0,0)))</f>
        <v/>
      </c>
      <c r="M37" s="24" t="str">
        <f>IF(T37&gt;(Калькулятор!$B$5+2),"",IF(T37=Калькулятор!$B$5+2,0,IF(T37&lt;=Калькулятор!$B$5,0,0)))</f>
        <v/>
      </c>
      <c r="N37" s="24" t="str">
        <f>IF(T37&gt;(Калькулятор!$B$5+2),"",IF(T37=Калькулятор!$B$5+2,0,IF(T37&lt;=Калькулятор!$B$5,0,0)))</f>
        <v/>
      </c>
      <c r="O37" s="24" t="str">
        <f>IF(T37&gt;(Калькулятор!$B$5+2),"",IF(T37=Калькулятор!$B$5+2,0,IF(T37&lt;=Калькулятор!$B$5,0,0)))</f>
        <v/>
      </c>
      <c r="P37" s="24" t="str">
        <f>IF(T37&gt;(Калькулятор!$B$5+2),"",IF(T37=Калькулятор!$B$5+2,0,IF(T37&lt;=Калькулятор!$B$5,0,0)))</f>
        <v/>
      </c>
      <c r="Q37" s="24" t="str">
        <f>IF(T37&gt;(Калькулятор!$B$5+2),"",IF(T37=Калькулятор!$B$5+2,0,IF(T37&lt;=Калькулятор!$B$5,0,0)))</f>
        <v/>
      </c>
      <c r="R37" s="96" t="str">
        <f>IF(T37&gt;(Калькулятор!$B$5+2),"",IF(T37=Калькулятор!$B$5+2,XIRR($D$7:D36,$B$7:B36,50),"Х"))</f>
        <v/>
      </c>
      <c r="S37" s="23" t="str">
        <f>IF(T37&gt;(Калькулятор!$B$5+2),"",IF(T37=Калькулятор!$B$5+2,F37+E37+J37+H37,"Х"))</f>
        <v/>
      </c>
      <c r="T37" s="18">
        <v>31</v>
      </c>
      <c r="U37" s="19" t="str">
        <f ca="1">Калькулятор!E34</f>
        <v>погашено</v>
      </c>
    </row>
    <row r="38" spans="1:21" ht="15.75" x14ac:dyDescent="0.25">
      <c r="A38" s="20" t="str">
        <f>IF(T38&gt;(Калькулятор!$B$5+2),"",IF(T38=Калькулятор!$B$5+2,"Усього",Калькулятор!C35))</f>
        <v/>
      </c>
      <c r="B38" s="21" t="str">
        <f>IF(T38&gt;(Калькулятор!$B$5+2),"",IF(T38=Калькулятор!$B$5+2,"Х",Калькулятор!D35))</f>
        <v/>
      </c>
      <c r="C38" s="22" t="str">
        <f>IF(T38&gt;(Калькулятор!$B$5+2),"",IF(T38=Калькулятор!$B$5+2,SUM($C$8:C37),IFERROR(B38-B37,"")))</f>
        <v/>
      </c>
      <c r="D38" s="23" t="str">
        <f>IF(T38&gt;(Калькулятор!$B$5+2),"",IF(T38=Калькулятор!$B$5+2,SUM($D$8:D37),Калькулятор!J35))</f>
        <v/>
      </c>
      <c r="E38" s="23" t="str">
        <f>IF(T38&gt;(Калькулятор!$B$5+2),"",IF(T38=Калькулятор!$B$5+2,SUM(E37),Калькулятор!G35))</f>
        <v/>
      </c>
      <c r="F38" s="23" t="str">
        <f>IF(T38&gt;(Калькулятор!$B$5+2),"",IF(T38=Калькулятор!$B$5+2,SUM($F$7:F37),Калькулятор!H35))</f>
        <v/>
      </c>
      <c r="G38" s="24" t="str">
        <f>IF(T38&gt;(Калькулятор!$B$5+2),"",IF(T38=Калькулятор!$B$5+2,0,IF(T38&lt;=Калькулятор!$B$5,0,0)))</f>
        <v/>
      </c>
      <c r="H38" s="95" t="str">
        <f>IF(T38&gt;(Калькулятор!$B$5+2),"",IF(T38=Калькулятор!$B$5+2,SUM($H$7:H37),Калькулятор!F35))</f>
        <v/>
      </c>
      <c r="I38" s="25" t="str">
        <f>IF(T38&gt;(Калькулятор!$B$5+2),"",IF(T38=Калькулятор!$B$5+2,0,IF(T38&lt;=Калькулятор!$B$5,0,0)))</f>
        <v/>
      </c>
      <c r="J38" s="23" t="str">
        <f>IF(T38&gt;(Калькулятор!$B$5+2),"",IF(T38=Калькулятор!$B$5+2,SUM($J$7:J37),IF(T38&lt;=Калькулятор!$B$5,0,0)))</f>
        <v/>
      </c>
      <c r="K38" s="26" t="str">
        <f>IF(T38&gt;(Калькулятор!$B$5+2),"",IF(T38=Калькулятор!$B$5+2,0,IF(T38&lt;=Калькулятор!$B$5,0,0)))</f>
        <v/>
      </c>
      <c r="L38" s="24" t="str">
        <f>IF(T38&gt;(Калькулятор!$B$5+2),"",IF(T38=Калькулятор!$B$5+2,0,IF(T38&lt;=Калькулятор!$B$5,0,0)))</f>
        <v/>
      </c>
      <c r="M38" s="24" t="str">
        <f>IF(T38&gt;(Калькулятор!$B$5+2),"",IF(T38=Калькулятор!$B$5+2,0,IF(T38&lt;=Калькулятор!$B$5,0,0)))</f>
        <v/>
      </c>
      <c r="N38" s="24" t="str">
        <f>IF(T38&gt;(Калькулятор!$B$5+2),"",IF(T38=Калькулятор!$B$5+2,0,IF(T38&lt;=Калькулятор!$B$5,0,0)))</f>
        <v/>
      </c>
      <c r="O38" s="24" t="str">
        <f>IF(T38&gt;(Калькулятор!$B$5+2),"",IF(T38=Калькулятор!$B$5+2,0,IF(T38&lt;=Калькулятор!$B$5,0,0)))</f>
        <v/>
      </c>
      <c r="P38" s="24" t="str">
        <f>IF(T38&gt;(Калькулятор!$B$5+2),"",IF(T38=Калькулятор!$B$5+2,0,IF(T38&lt;=Калькулятор!$B$5,0,0)))</f>
        <v/>
      </c>
      <c r="Q38" s="24" t="str">
        <f>IF(T38&gt;(Калькулятор!$B$5+2),"",IF(T38=Калькулятор!$B$5+2,0,IF(T38&lt;=Калькулятор!$B$5,0,0)))</f>
        <v/>
      </c>
      <c r="R38" s="96" t="str">
        <f>IF(T38&gt;(Калькулятор!$B$5+2),"",IF(T38=Калькулятор!$B$5+2,XIRR($D$7:D37,$B$7:B37,50),"Х"))</f>
        <v/>
      </c>
      <c r="S38" s="23" t="str">
        <f>IF(T38&gt;(Калькулятор!$B$5+2),"",IF(T38=Калькулятор!$B$5+2,F38+E38+J38+H38,"Х"))</f>
        <v/>
      </c>
      <c r="T38" s="18">
        <v>32</v>
      </c>
      <c r="U38" s="19" t="str">
        <f ca="1">Калькулятор!E35</f>
        <v>погашено</v>
      </c>
    </row>
    <row r="39" spans="1:21" ht="15.75" x14ac:dyDescent="0.25">
      <c r="A39" s="20" t="str">
        <f>IF(T39&gt;(Калькулятор!$B$5+2),"",IF(T39=Калькулятор!$B$5+2,"Усього",Калькулятор!C36))</f>
        <v/>
      </c>
      <c r="B39" s="21" t="str">
        <f>IF(T39&gt;(Калькулятор!$B$5+2),"",IF(T39=Калькулятор!$B$5+2,"Х",Калькулятор!D36))</f>
        <v/>
      </c>
      <c r="C39" s="22" t="str">
        <f>IF(T39&gt;(Калькулятор!$B$5+2),"",IF(T39=Калькулятор!$B$5+2,SUM($C$8:C38),IFERROR(B39-B38,"")))</f>
        <v/>
      </c>
      <c r="D39" s="23" t="str">
        <f>IF(T39&gt;(Калькулятор!$B$5+2),"",IF(T39=Калькулятор!$B$5+2,SUM($D$8:D38),Калькулятор!J36))</f>
        <v/>
      </c>
      <c r="E39" s="23" t="str">
        <f>IF(T39&gt;(Калькулятор!$B$5+2),"",IF(T39=Калькулятор!$B$5+2,SUM(E38),Калькулятор!G36))</f>
        <v/>
      </c>
      <c r="F39" s="23" t="str">
        <f>IF(T39&gt;(Калькулятор!$B$5+2),"",IF(T39=Калькулятор!$B$5+2,SUM($F$7:F38),Калькулятор!H36))</f>
        <v/>
      </c>
      <c r="G39" s="24" t="str">
        <f>IF(T39&gt;(Калькулятор!$B$5+2),"",IF(T39=Калькулятор!$B$5+2,0,IF(T39&lt;=Калькулятор!$B$5,0,0)))</f>
        <v/>
      </c>
      <c r="H39" s="95" t="str">
        <f>IF(T39&gt;(Калькулятор!$B$5+2),"",IF(T39=Калькулятор!$B$5+2,SUM($H$7:H38),Калькулятор!F36))</f>
        <v/>
      </c>
      <c r="I39" s="25" t="str">
        <f>IF(T39&gt;(Калькулятор!$B$5+2),"",IF(T39=Калькулятор!$B$5+2,0,IF(T39&lt;=Калькулятор!$B$5,0,0)))</f>
        <v/>
      </c>
      <c r="J39" s="23" t="str">
        <f>IF(T39&gt;(Калькулятор!$B$5+2),"",IF(T39=Калькулятор!$B$5+2,SUM($J$7:J38),IF(T39&lt;=Калькулятор!$B$5,0,0)))</f>
        <v/>
      </c>
      <c r="K39" s="26" t="str">
        <f>IF(T39&gt;(Калькулятор!$B$5+2),"",IF(T39=Калькулятор!$B$5+2,0,IF(T39&lt;=Калькулятор!$B$5,0,0)))</f>
        <v/>
      </c>
      <c r="L39" s="24" t="str">
        <f>IF(T39&gt;(Калькулятор!$B$5+2),"",IF(T39=Калькулятор!$B$5+2,0,IF(T39&lt;=Калькулятор!$B$5,0,0)))</f>
        <v/>
      </c>
      <c r="M39" s="24" t="str">
        <f>IF(T39&gt;(Калькулятор!$B$5+2),"",IF(T39=Калькулятор!$B$5+2,0,IF(T39&lt;=Калькулятор!$B$5,0,0)))</f>
        <v/>
      </c>
      <c r="N39" s="24" t="str">
        <f>IF(T39&gt;(Калькулятор!$B$5+2),"",IF(T39=Калькулятор!$B$5+2,0,IF(T39&lt;=Калькулятор!$B$5,0,0)))</f>
        <v/>
      </c>
      <c r="O39" s="24" t="str">
        <f>IF(T39&gt;(Калькулятор!$B$5+2),"",IF(T39=Калькулятор!$B$5+2,0,IF(T39&lt;=Калькулятор!$B$5,0,0)))</f>
        <v/>
      </c>
      <c r="P39" s="24" t="str">
        <f>IF(T39&gt;(Калькулятор!$B$5+2),"",IF(T39=Калькулятор!$B$5+2,0,IF(T39&lt;=Калькулятор!$B$5,0,0)))</f>
        <v/>
      </c>
      <c r="Q39" s="24" t="str">
        <f>IF(T39&gt;(Калькулятор!$B$5+2),"",IF(T39=Калькулятор!$B$5+2,0,IF(T39&lt;=Калькулятор!$B$5,0,0)))</f>
        <v/>
      </c>
      <c r="R39" s="96" t="str">
        <f>IF(T39&gt;(Калькулятор!$B$5+2),"",IF(T39=Калькулятор!$B$5+2,XIRR($D$7:D38,$B$7:B38,50),"Х"))</f>
        <v/>
      </c>
      <c r="S39" s="23" t="str">
        <f>IF(T39&gt;(Калькулятор!$B$5+2),"",IF(T39=Калькулятор!$B$5+2,F39+E39+J39+H39,"Х"))</f>
        <v/>
      </c>
      <c r="T39" s="18">
        <v>33</v>
      </c>
      <c r="U39" s="19" t="str">
        <f ca="1">Калькулятор!E36</f>
        <v>погашено</v>
      </c>
    </row>
    <row r="40" spans="1:21" ht="15.75" x14ac:dyDescent="0.25">
      <c r="A40" s="20" t="str">
        <f>IF(T40&gt;(Калькулятор!$B$5+2),"",IF(T40=Калькулятор!$B$5+2,"Усього",Калькулятор!C37))</f>
        <v/>
      </c>
      <c r="B40" s="21" t="str">
        <f>IF(T40&gt;(Калькулятор!$B$5+2),"",IF(T40=Калькулятор!$B$5+2,"Х",Калькулятор!D37))</f>
        <v/>
      </c>
      <c r="C40" s="22" t="str">
        <f>IF(T40&gt;(Калькулятор!$B$5+2),"",IF(T40=Калькулятор!$B$5+2,SUM($C$8:C39),IFERROR(B40-B39,"")))</f>
        <v/>
      </c>
      <c r="D40" s="23" t="str">
        <f>IF(T40&gt;(Калькулятор!$B$5+2),"",IF(T40=Калькулятор!$B$5+2,SUM($D$8:D39),Калькулятор!J37))</f>
        <v/>
      </c>
      <c r="E40" s="23" t="str">
        <f>IF(T40&gt;(Калькулятор!$B$5+2),"",IF(T40=Калькулятор!$B$5+2,SUM(E39),Калькулятор!G37))</f>
        <v/>
      </c>
      <c r="F40" s="23" t="str">
        <f>IF(T40&gt;(Калькулятор!$B$5+2),"",IF(T40=Калькулятор!$B$5+2,SUM($F$7:F39),Калькулятор!H37))</f>
        <v/>
      </c>
      <c r="G40" s="24" t="str">
        <f>IF(T40&gt;(Калькулятор!$B$5+2),"",IF(T40=Калькулятор!$B$5+2,0,IF(T40&lt;=Калькулятор!$B$5,0,0)))</f>
        <v/>
      </c>
      <c r="H40" s="95" t="str">
        <f>IF(T40&gt;(Калькулятор!$B$5+2),"",IF(T40=Калькулятор!$B$5+2,SUM($H$7:H39),Калькулятор!F37))</f>
        <v/>
      </c>
      <c r="I40" s="25" t="str">
        <f>IF(T40&gt;(Калькулятор!$B$5+2),"",IF(T40=Калькулятор!$B$5+2,0,IF(T40&lt;=Калькулятор!$B$5,0,0)))</f>
        <v/>
      </c>
      <c r="J40" s="23" t="str">
        <f>IF(T40&gt;(Калькулятор!$B$5+2),"",IF(T40=Калькулятор!$B$5+2,SUM($J$7:J39),IF(T40&lt;=Калькулятор!$B$5,0,0)))</f>
        <v/>
      </c>
      <c r="K40" s="26" t="str">
        <f>IF(T40&gt;(Калькулятор!$B$5+2),"",IF(T40=Калькулятор!$B$5+2,0,IF(T40&lt;=Калькулятор!$B$5,0,0)))</f>
        <v/>
      </c>
      <c r="L40" s="24" t="str">
        <f>IF(T40&gt;(Калькулятор!$B$5+2),"",IF(T40=Калькулятор!$B$5+2,0,IF(T40&lt;=Калькулятор!$B$5,0,0)))</f>
        <v/>
      </c>
      <c r="M40" s="24" t="str">
        <f>IF(T40&gt;(Калькулятор!$B$5+2),"",IF(T40=Калькулятор!$B$5+2,0,IF(T40&lt;=Калькулятор!$B$5,0,0)))</f>
        <v/>
      </c>
      <c r="N40" s="24" t="str">
        <f>IF(T40&gt;(Калькулятор!$B$5+2),"",IF(T40=Калькулятор!$B$5+2,0,IF(T40&lt;=Калькулятор!$B$5,0,0)))</f>
        <v/>
      </c>
      <c r="O40" s="24" t="str">
        <f>IF(T40&gt;(Калькулятор!$B$5+2),"",IF(T40=Калькулятор!$B$5+2,0,IF(T40&lt;=Калькулятор!$B$5,0,0)))</f>
        <v/>
      </c>
      <c r="P40" s="24" t="str">
        <f>IF(T40&gt;(Калькулятор!$B$5+2),"",IF(T40=Калькулятор!$B$5+2,0,IF(T40&lt;=Калькулятор!$B$5,0,0)))</f>
        <v/>
      </c>
      <c r="Q40" s="24" t="str">
        <f>IF(T40&gt;(Калькулятор!$B$5+2),"",IF(T40=Калькулятор!$B$5+2,0,IF(T40&lt;=Калькулятор!$B$5,0,0)))</f>
        <v/>
      </c>
      <c r="R40" s="96" t="str">
        <f>IF(T40&gt;(Калькулятор!$B$5+2),"",IF(T40=Калькулятор!$B$5+2,XIRR($D$7:D39,$B$7:B39,50),"Х"))</f>
        <v/>
      </c>
      <c r="S40" s="23" t="str">
        <f>IF(T40&gt;(Калькулятор!$B$5+2),"",IF(T40=Калькулятор!$B$5+2,F40+E40+J40+H40,"Х"))</f>
        <v/>
      </c>
      <c r="T40" s="18">
        <v>34</v>
      </c>
      <c r="U40" s="19" t="str">
        <f ca="1">Калькулятор!E37</f>
        <v>погашено</v>
      </c>
    </row>
    <row r="41" spans="1:21" ht="15.75" x14ac:dyDescent="0.25">
      <c r="A41" s="20" t="str">
        <f>IF(T41&gt;(Калькулятор!$B$5+2),"",IF(T41=Калькулятор!$B$5+2,"Усього",Калькулятор!C38))</f>
        <v/>
      </c>
      <c r="B41" s="21" t="str">
        <f>IF(T41&gt;(Калькулятор!$B$5+2),"",IF(T41=Калькулятор!$B$5+2,"Х",Калькулятор!D38))</f>
        <v/>
      </c>
      <c r="C41" s="22" t="str">
        <f>IF(T41&gt;(Калькулятор!$B$5+2),"",IF(T41=Калькулятор!$B$5+2,SUM($C$8:C40),IFERROR(B41-B40,"")))</f>
        <v/>
      </c>
      <c r="D41" s="23" t="str">
        <f>IF(T41&gt;(Калькулятор!$B$5+2),"",IF(T41=Калькулятор!$B$5+2,SUM($D$8:D40),Калькулятор!J38))</f>
        <v/>
      </c>
      <c r="E41" s="23" t="str">
        <f>IF(T41&gt;(Калькулятор!$B$5+2),"",IF(T41=Калькулятор!$B$5+2,SUM(E40),Калькулятор!G38))</f>
        <v/>
      </c>
      <c r="F41" s="23" t="str">
        <f>IF(T41&gt;(Калькулятор!$B$5+2),"",IF(T41=Калькулятор!$B$5+2,SUM($F$7:F40),Калькулятор!H38))</f>
        <v/>
      </c>
      <c r="G41" s="24" t="str">
        <f>IF(T41&gt;(Калькулятор!$B$5+2),"",IF(T41=Калькулятор!$B$5+2,0,IF(T41&lt;=Калькулятор!$B$5,0,0)))</f>
        <v/>
      </c>
      <c r="H41" s="95" t="str">
        <f>IF(T41&gt;(Калькулятор!$B$5+2),"",IF(T41=Калькулятор!$B$5+2,SUM($H$7:H40),Калькулятор!F38))</f>
        <v/>
      </c>
      <c r="I41" s="25" t="str">
        <f>IF(T41&gt;(Калькулятор!$B$5+2),"",IF(T41=Калькулятор!$B$5+2,0,IF(T41&lt;=Калькулятор!$B$5,0,0)))</f>
        <v/>
      </c>
      <c r="J41" s="23" t="str">
        <f>IF(T41&gt;(Калькулятор!$B$5+2),"",IF(T41=Калькулятор!$B$5+2,SUM($J$7:J40),IF(T41&lt;=Калькулятор!$B$5,0,0)))</f>
        <v/>
      </c>
      <c r="K41" s="26" t="str">
        <f>IF(T41&gt;(Калькулятор!$B$5+2),"",IF(T41=Калькулятор!$B$5+2,0,IF(T41&lt;=Калькулятор!$B$5,0,0)))</f>
        <v/>
      </c>
      <c r="L41" s="24" t="str">
        <f>IF(T41&gt;(Калькулятор!$B$5+2),"",IF(T41=Калькулятор!$B$5+2,0,IF(T41&lt;=Калькулятор!$B$5,0,0)))</f>
        <v/>
      </c>
      <c r="M41" s="24" t="str">
        <f>IF(T41&gt;(Калькулятор!$B$5+2),"",IF(T41=Калькулятор!$B$5+2,0,IF(T41&lt;=Калькулятор!$B$5,0,0)))</f>
        <v/>
      </c>
      <c r="N41" s="24" t="str">
        <f>IF(T41&gt;(Калькулятор!$B$5+2),"",IF(T41=Калькулятор!$B$5+2,0,IF(T41&lt;=Калькулятор!$B$5,0,0)))</f>
        <v/>
      </c>
      <c r="O41" s="24" t="str">
        <f>IF(T41&gt;(Калькулятор!$B$5+2),"",IF(T41=Калькулятор!$B$5+2,0,IF(T41&lt;=Калькулятор!$B$5,0,0)))</f>
        <v/>
      </c>
      <c r="P41" s="24" t="str">
        <f>IF(T41&gt;(Калькулятор!$B$5+2),"",IF(T41=Калькулятор!$B$5+2,0,IF(T41&lt;=Калькулятор!$B$5,0,0)))</f>
        <v/>
      </c>
      <c r="Q41" s="24" t="str">
        <f>IF(T41&gt;(Калькулятор!$B$5+2),"",IF(T41=Калькулятор!$B$5+2,0,IF(T41&lt;=Калькулятор!$B$5,0,0)))</f>
        <v/>
      </c>
      <c r="R41" s="96" t="str">
        <f>IF(T41&gt;(Калькулятор!$B$5+2),"",IF(T41=Калькулятор!$B$5+2,XIRR($D$7:D40,$B$7:B40,50),"Х"))</f>
        <v/>
      </c>
      <c r="S41" s="23" t="str">
        <f>IF(T41&gt;(Калькулятор!$B$5+2),"",IF(T41=Калькулятор!$B$5+2,F41+E41+J41+H41,"Х"))</f>
        <v/>
      </c>
      <c r="T41" s="18">
        <v>35</v>
      </c>
      <c r="U41" s="19" t="str">
        <f ca="1">Калькулятор!E38</f>
        <v>погашено</v>
      </c>
    </row>
    <row r="42" spans="1:21" ht="15.75" x14ac:dyDescent="0.25">
      <c r="A42" s="20" t="str">
        <f>IF(T42&gt;(Калькулятор!$B$5+2),"",IF(T42=Калькулятор!$B$5+2,"Усього",Калькулятор!C39))</f>
        <v/>
      </c>
      <c r="B42" s="21" t="str">
        <f>IF(T42&gt;(Калькулятор!$B$5+2),"",IF(T42=Калькулятор!$B$5+2,"Х",Калькулятор!D39))</f>
        <v/>
      </c>
      <c r="C42" s="22" t="str">
        <f>IF(T42&gt;(Калькулятор!$B$5+2),"",IF(T42=Калькулятор!$B$5+2,SUM($C$8:C41),IFERROR(B42-B41,"")))</f>
        <v/>
      </c>
      <c r="D42" s="23" t="str">
        <f>IF(T42&gt;(Калькулятор!$B$5+2),"",IF(T42=Калькулятор!$B$5+2,SUM($D$8:D41),Калькулятор!J39))</f>
        <v/>
      </c>
      <c r="E42" s="23" t="str">
        <f>IF(T42&gt;(Калькулятор!$B$5+2),"",IF(T42=Калькулятор!$B$5+2,SUM(E41),Калькулятор!G39))</f>
        <v/>
      </c>
      <c r="F42" s="23" t="str">
        <f>IF(T42&gt;(Калькулятор!$B$5+2),"",IF(T42=Калькулятор!$B$5+2,SUM($F$7:F41),Калькулятор!H39))</f>
        <v/>
      </c>
      <c r="G42" s="24" t="str">
        <f>IF(T42&gt;(Калькулятор!$B$5+2),"",IF(T42=Калькулятор!$B$5+2,0,IF(T42&lt;=Калькулятор!$B$5,0,0)))</f>
        <v/>
      </c>
      <c r="H42" s="95" t="str">
        <f>IF(T42&gt;(Калькулятор!$B$5+2),"",IF(T42=Калькулятор!$B$5+2,SUM($H$7:H41),Калькулятор!F39))</f>
        <v/>
      </c>
      <c r="I42" s="25" t="str">
        <f>IF(T42&gt;(Калькулятор!$B$5+2),"",IF(T42=Калькулятор!$B$5+2,0,IF(T42&lt;=Калькулятор!$B$5,0,0)))</f>
        <v/>
      </c>
      <c r="J42" s="23" t="str">
        <f>IF(T42&gt;(Калькулятор!$B$5+2),"",IF(T42=Калькулятор!$B$5+2,SUM($J$7:J41),IF(T42&lt;=Калькулятор!$B$5,0,0)))</f>
        <v/>
      </c>
      <c r="K42" s="26" t="str">
        <f>IF(T42&gt;(Калькулятор!$B$5+2),"",IF(T42=Калькулятор!$B$5+2,0,IF(T42&lt;=Калькулятор!$B$5,0,0)))</f>
        <v/>
      </c>
      <c r="L42" s="24" t="str">
        <f>IF(T42&gt;(Калькулятор!$B$5+2),"",IF(T42=Калькулятор!$B$5+2,0,IF(T42&lt;=Калькулятор!$B$5,0,0)))</f>
        <v/>
      </c>
      <c r="M42" s="24" t="str">
        <f>IF(T42&gt;(Калькулятор!$B$5+2),"",IF(T42=Калькулятор!$B$5+2,0,IF(T42&lt;=Калькулятор!$B$5,0,0)))</f>
        <v/>
      </c>
      <c r="N42" s="24" t="str">
        <f>IF(T42&gt;(Калькулятор!$B$5+2),"",IF(T42=Калькулятор!$B$5+2,0,IF(T42&lt;=Калькулятор!$B$5,0,0)))</f>
        <v/>
      </c>
      <c r="O42" s="24" t="str">
        <f>IF(T42&gt;(Калькулятор!$B$5+2),"",IF(T42=Калькулятор!$B$5+2,0,IF(T42&lt;=Калькулятор!$B$5,0,0)))</f>
        <v/>
      </c>
      <c r="P42" s="24" t="str">
        <f>IF(T42&gt;(Калькулятор!$B$5+2),"",IF(T42=Калькулятор!$B$5+2,0,IF(T42&lt;=Калькулятор!$B$5,0,0)))</f>
        <v/>
      </c>
      <c r="Q42" s="24" t="str">
        <f>IF(T42&gt;(Калькулятор!$B$5+2),"",IF(T42=Калькулятор!$B$5+2,0,IF(T42&lt;=Калькулятор!$B$5,0,0)))</f>
        <v/>
      </c>
      <c r="R42" s="96" t="str">
        <f>IF(T42&gt;(Калькулятор!$B$5+2),"",IF(T42=Калькулятор!$B$5+2,XIRR($D$7:D41,$B$7:B41,50),"Х"))</f>
        <v/>
      </c>
      <c r="S42" s="23" t="str">
        <f>IF(T42&gt;(Калькулятор!$B$5+2),"",IF(T42=Калькулятор!$B$5+2,F42+E42+J42+H42,"Х"))</f>
        <v/>
      </c>
      <c r="T42" s="18">
        <v>36</v>
      </c>
      <c r="U42" s="19" t="str">
        <f ca="1">Калькулятор!E39</f>
        <v>погашено</v>
      </c>
    </row>
    <row r="43" spans="1:21" ht="15.75" x14ac:dyDescent="0.25">
      <c r="A43" s="20" t="str">
        <f>IF(T43&gt;(Калькулятор!$B$5+2),"",IF(T43=Калькулятор!$B$5+2,"Усього",Калькулятор!C40))</f>
        <v/>
      </c>
      <c r="B43" s="21" t="str">
        <f>IF(T43&gt;(Калькулятор!$B$5+2),"",IF(T43=Калькулятор!$B$5+2,"Х",Калькулятор!D40))</f>
        <v/>
      </c>
      <c r="C43" s="22" t="str">
        <f>IF(T43&gt;(Калькулятор!$B$5+2),"",IF(T43=Калькулятор!$B$5+2,SUM($C$8:C42),IFERROR(B43-B42,"")))</f>
        <v/>
      </c>
      <c r="D43" s="23" t="str">
        <f>IF(T43&gt;(Калькулятор!$B$5+2),"",IF(T43=Калькулятор!$B$5+2,SUM($D$8:D42),Калькулятор!J40))</f>
        <v/>
      </c>
      <c r="E43" s="23" t="str">
        <f>IF(T43&gt;(Калькулятор!$B$5+2),"",IF(T43=Калькулятор!$B$5+2,SUM(E42),Калькулятор!G40))</f>
        <v/>
      </c>
      <c r="F43" s="23" t="str">
        <f>IF(T43&gt;(Калькулятор!$B$5+2),"",IF(T43=Калькулятор!$B$5+2,SUM($F$7:F42),Калькулятор!H40))</f>
        <v/>
      </c>
      <c r="G43" s="24" t="str">
        <f>IF(T43&gt;(Калькулятор!$B$5+2),"",IF(T43=Калькулятор!$B$5+2,0,IF(T43&lt;=Калькулятор!$B$5,0,0)))</f>
        <v/>
      </c>
      <c r="H43" s="95" t="str">
        <f>IF(T43&gt;(Калькулятор!$B$5+2),"",IF(T43=Калькулятор!$B$5+2,SUM($H$7:H42),Калькулятор!F40))</f>
        <v/>
      </c>
      <c r="I43" s="25" t="str">
        <f>IF(T43&gt;(Калькулятор!$B$5+2),"",IF(T43=Калькулятор!$B$5+2,0,IF(T43&lt;=Калькулятор!$B$5,0,0)))</f>
        <v/>
      </c>
      <c r="J43" s="23" t="str">
        <f>IF(T43&gt;(Калькулятор!$B$5+2),"",IF(T43=Калькулятор!$B$5+2,SUM($J$7:J42),IF(T43&lt;=Калькулятор!$B$5,0,0)))</f>
        <v/>
      </c>
      <c r="K43" s="26" t="str">
        <f>IF(T43&gt;(Калькулятор!$B$5+2),"",IF(T43=Калькулятор!$B$5+2,0,IF(T43&lt;=Калькулятор!$B$5,0,0)))</f>
        <v/>
      </c>
      <c r="L43" s="24" t="str">
        <f>IF(T43&gt;(Калькулятор!$B$5+2),"",IF(T43=Калькулятор!$B$5+2,0,IF(T43&lt;=Калькулятор!$B$5,0,0)))</f>
        <v/>
      </c>
      <c r="M43" s="24" t="str">
        <f>IF(T43&gt;(Калькулятор!$B$5+2),"",IF(T43=Калькулятор!$B$5+2,0,IF(T43&lt;=Калькулятор!$B$5,0,0)))</f>
        <v/>
      </c>
      <c r="N43" s="24" t="str">
        <f>IF(T43&gt;(Калькулятор!$B$5+2),"",IF(T43=Калькулятор!$B$5+2,0,IF(T43&lt;=Калькулятор!$B$5,0,0)))</f>
        <v/>
      </c>
      <c r="O43" s="24" t="str">
        <f>IF(T43&gt;(Калькулятор!$B$5+2),"",IF(T43=Калькулятор!$B$5+2,0,IF(T43&lt;=Калькулятор!$B$5,0,0)))</f>
        <v/>
      </c>
      <c r="P43" s="24" t="str">
        <f>IF(T43&gt;(Калькулятор!$B$5+2),"",IF(T43=Калькулятор!$B$5+2,0,IF(T43&lt;=Калькулятор!$B$5,0,0)))</f>
        <v/>
      </c>
      <c r="Q43" s="24" t="str">
        <f>IF(T43&gt;(Калькулятор!$B$5+2),"",IF(T43=Калькулятор!$B$5+2,0,IF(T43&lt;=Калькулятор!$B$5,0,0)))</f>
        <v/>
      </c>
      <c r="R43" s="96" t="str">
        <f>IF(T43&gt;(Калькулятор!$B$5+2),"",IF(T43=Калькулятор!$B$5+2,XIRR($D$7:D42,$B$7:B42,50),"Х"))</f>
        <v/>
      </c>
      <c r="S43" s="23" t="str">
        <f>IF(T43&gt;(Калькулятор!$B$5+2),"",IF(T43=Калькулятор!$B$5+2,F43+E43+J43+H43,"Х"))</f>
        <v/>
      </c>
      <c r="T43" s="18">
        <v>37</v>
      </c>
      <c r="U43" s="19" t="str">
        <f ca="1">Калькулятор!E40</f>
        <v>погашено</v>
      </c>
    </row>
    <row r="44" spans="1:21" ht="15.75" x14ac:dyDescent="0.25">
      <c r="A44" s="20" t="str">
        <f>IF(T44&gt;(Калькулятор!$B$5+2),"",IF(T44=Калькулятор!$B$5+2,"Усього",Калькулятор!C41))</f>
        <v/>
      </c>
      <c r="B44" s="21" t="str">
        <f>IF(T44&gt;(Калькулятор!$B$5+2),"",IF(T44=Калькулятор!$B$5+2,"Х",Калькулятор!D41))</f>
        <v/>
      </c>
      <c r="C44" s="22" t="str">
        <f>IF(T44&gt;(Калькулятор!$B$5+2),"",IF(T44=Калькулятор!$B$5+2,SUM($C$8:C43),IFERROR(B44-B43,"")))</f>
        <v/>
      </c>
      <c r="D44" s="23" t="str">
        <f>IF(T44&gt;(Калькулятор!$B$5+2),"",IF(T44=Калькулятор!$B$5+2,SUM($D$8:D43),Калькулятор!J41))</f>
        <v/>
      </c>
      <c r="E44" s="23" t="str">
        <f>IF(T44&gt;(Калькулятор!$B$5+2),"",IF(T44=Калькулятор!$B$5+2,SUM(E43),Калькулятор!G41))</f>
        <v/>
      </c>
      <c r="F44" s="23" t="str">
        <f>IF(T44&gt;(Калькулятор!$B$5+2),"",IF(T44=Калькулятор!$B$5+2,SUM($F$7:F43),Калькулятор!H41))</f>
        <v/>
      </c>
      <c r="G44" s="24" t="str">
        <f>IF(T44&gt;(Калькулятор!$B$5+2),"",IF(T44=Калькулятор!$B$5+2,0,IF(T44&lt;=Калькулятор!$B$5,0,0)))</f>
        <v/>
      </c>
      <c r="H44" s="95" t="str">
        <f>IF(T44&gt;(Калькулятор!$B$5+2),"",IF(T44=Калькулятор!$B$5+2,SUM($H$7:H43),Калькулятор!F41))</f>
        <v/>
      </c>
      <c r="I44" s="25" t="str">
        <f>IF(T44&gt;(Калькулятор!$B$5+2),"",IF(T44=Калькулятор!$B$5+2,0,IF(T44&lt;=Калькулятор!$B$5,0,0)))</f>
        <v/>
      </c>
      <c r="J44" s="23" t="str">
        <f>IF(T44&gt;(Калькулятор!$B$5+2),"",IF(T44=Калькулятор!$B$5+2,SUM($J$7:J43),IF(T44&lt;=Калькулятор!$B$5,0,0)))</f>
        <v/>
      </c>
      <c r="K44" s="26" t="str">
        <f>IF(T44&gt;(Калькулятор!$B$5+2),"",IF(T44=Калькулятор!$B$5+2,0,IF(T44&lt;=Калькулятор!$B$5,0,0)))</f>
        <v/>
      </c>
      <c r="L44" s="24" t="str">
        <f>IF(T44&gt;(Калькулятор!$B$5+2),"",IF(T44=Калькулятор!$B$5+2,0,IF(T44&lt;=Калькулятор!$B$5,0,0)))</f>
        <v/>
      </c>
      <c r="M44" s="24" t="str">
        <f>IF(T44&gt;(Калькулятор!$B$5+2),"",IF(T44=Калькулятор!$B$5+2,0,IF(T44&lt;=Калькулятор!$B$5,0,0)))</f>
        <v/>
      </c>
      <c r="N44" s="24" t="str">
        <f>IF(T44&gt;(Калькулятор!$B$5+2),"",IF(T44=Калькулятор!$B$5+2,0,IF(T44&lt;=Калькулятор!$B$5,0,0)))</f>
        <v/>
      </c>
      <c r="O44" s="24" t="str">
        <f>IF(T44&gt;(Калькулятор!$B$5+2),"",IF(T44=Калькулятор!$B$5+2,0,IF(T44&lt;=Калькулятор!$B$5,0,0)))</f>
        <v/>
      </c>
      <c r="P44" s="24" t="str">
        <f>IF(T44&gt;(Калькулятор!$B$5+2),"",IF(T44=Калькулятор!$B$5+2,0,IF(T44&lt;=Калькулятор!$B$5,0,0)))</f>
        <v/>
      </c>
      <c r="Q44" s="24" t="str">
        <f>IF(T44&gt;(Калькулятор!$B$5+2),"",IF(T44=Калькулятор!$B$5+2,0,IF(T44&lt;=Калькулятор!$B$5,0,0)))</f>
        <v/>
      </c>
      <c r="R44" s="96" t="str">
        <f>IF(T44&gt;(Калькулятор!$B$5+2),"",IF(T44=Калькулятор!$B$5+2,XIRR($D$7:D43,$B$7:B43,50),"Х"))</f>
        <v/>
      </c>
      <c r="S44" s="23" t="str">
        <f>IF(T44&gt;(Калькулятор!$B$5+2),"",IF(T44=Калькулятор!$B$5+2,F44+E44+J44+H44,"Х"))</f>
        <v/>
      </c>
      <c r="T44" s="18">
        <v>38</v>
      </c>
      <c r="U44" s="19" t="str">
        <f ca="1">Калькулятор!E41</f>
        <v>погашено</v>
      </c>
    </row>
    <row r="45" spans="1:21" ht="15.75" x14ac:dyDescent="0.25">
      <c r="A45" s="20" t="str">
        <f>IF(T45&gt;(Калькулятор!$B$5+2),"",IF(T45=Калькулятор!$B$5+2,"Усього",Калькулятор!C42))</f>
        <v/>
      </c>
      <c r="B45" s="21" t="str">
        <f>IF(T45&gt;(Калькулятор!$B$5+2),"",IF(T45=Калькулятор!$B$5+2,"Х",Калькулятор!D42))</f>
        <v/>
      </c>
      <c r="C45" s="22" t="str">
        <f>IF(T45&gt;(Калькулятор!$B$5+2),"",IF(T45=Калькулятор!$B$5+2,SUM($C$8:C44),IFERROR(B45-B44,"")))</f>
        <v/>
      </c>
      <c r="D45" s="23" t="str">
        <f>IF(T45&gt;(Калькулятор!$B$5+2),"",IF(T45=Калькулятор!$B$5+2,SUM($D$8:D44),Калькулятор!J42))</f>
        <v/>
      </c>
      <c r="E45" s="23" t="str">
        <f>IF(T45&gt;(Калькулятор!$B$5+2),"",IF(T45=Калькулятор!$B$5+2,SUM(E44),Калькулятор!G42))</f>
        <v/>
      </c>
      <c r="F45" s="23" t="str">
        <f>IF(T45&gt;(Калькулятор!$B$5+2),"",IF(T45=Калькулятор!$B$5+2,SUM($F$7:F44),Калькулятор!H42))</f>
        <v/>
      </c>
      <c r="G45" s="24" t="str">
        <f>IF(T45&gt;(Калькулятор!$B$5+2),"",IF(T45=Калькулятор!$B$5+2,0,IF(T45&lt;=Калькулятор!$B$5,0,0)))</f>
        <v/>
      </c>
      <c r="H45" s="95" t="str">
        <f>IF(T45&gt;(Калькулятор!$B$5+2),"",IF(T45=Калькулятор!$B$5+2,SUM($H$7:H44),Калькулятор!F42))</f>
        <v/>
      </c>
      <c r="I45" s="25" t="str">
        <f>IF(T45&gt;(Калькулятор!$B$5+2),"",IF(T45=Калькулятор!$B$5+2,0,IF(T45&lt;=Калькулятор!$B$5,0,0)))</f>
        <v/>
      </c>
      <c r="J45" s="23" t="str">
        <f>IF(T45&gt;(Калькулятор!$B$5+2),"",IF(T45=Калькулятор!$B$5+2,SUM($J$7:J44),IF(T45&lt;=Калькулятор!$B$5,0,0)))</f>
        <v/>
      </c>
      <c r="K45" s="26" t="str">
        <f>IF(T45&gt;(Калькулятор!$B$5+2),"",IF(T45=Калькулятор!$B$5+2,0,IF(T45&lt;=Калькулятор!$B$5,0,0)))</f>
        <v/>
      </c>
      <c r="L45" s="24" t="str">
        <f>IF(T45&gt;(Калькулятор!$B$5+2),"",IF(T45=Калькулятор!$B$5+2,0,IF(T45&lt;=Калькулятор!$B$5,0,0)))</f>
        <v/>
      </c>
      <c r="M45" s="24" t="str">
        <f>IF(T45&gt;(Калькулятор!$B$5+2),"",IF(T45=Калькулятор!$B$5+2,0,IF(T45&lt;=Калькулятор!$B$5,0,0)))</f>
        <v/>
      </c>
      <c r="N45" s="24" t="str">
        <f>IF(T45&gt;(Калькулятор!$B$5+2),"",IF(T45=Калькулятор!$B$5+2,0,IF(T45&lt;=Калькулятор!$B$5,0,0)))</f>
        <v/>
      </c>
      <c r="O45" s="24" t="str">
        <f>IF(T45&gt;(Калькулятор!$B$5+2),"",IF(T45=Калькулятор!$B$5+2,0,IF(T45&lt;=Калькулятор!$B$5,0,0)))</f>
        <v/>
      </c>
      <c r="P45" s="24" t="str">
        <f>IF(T45&gt;(Калькулятор!$B$5+2),"",IF(T45=Калькулятор!$B$5+2,0,IF(T45&lt;=Калькулятор!$B$5,0,0)))</f>
        <v/>
      </c>
      <c r="Q45" s="24" t="str">
        <f>IF(T45&gt;(Калькулятор!$B$5+2),"",IF(T45=Калькулятор!$B$5+2,0,IF(T45&lt;=Калькулятор!$B$5,0,0)))</f>
        <v/>
      </c>
      <c r="R45" s="96" t="str">
        <f>IF(T45&gt;(Калькулятор!$B$5+2),"",IF(T45=Калькулятор!$B$5+2,XIRR($D$7:D44,$B$7:B44,50),"Х"))</f>
        <v/>
      </c>
      <c r="S45" s="23" t="str">
        <f>IF(T45&gt;(Калькулятор!$B$5+2),"",IF(T45=Калькулятор!$B$5+2,F45+E45+J45+H45,"Х"))</f>
        <v/>
      </c>
      <c r="T45" s="18">
        <v>39</v>
      </c>
      <c r="U45" s="19" t="str">
        <f ca="1">Калькулятор!E42</f>
        <v>погашено</v>
      </c>
    </row>
    <row r="46" spans="1:21" ht="15.75" x14ac:dyDescent="0.25">
      <c r="A46" s="20" t="str">
        <f>IF(T46&gt;(Калькулятор!$B$5+2),"",IF(T46=Калькулятор!$B$5+2,"Усього",Калькулятор!C43))</f>
        <v/>
      </c>
      <c r="B46" s="21" t="str">
        <f>IF(T46&gt;(Калькулятор!$B$5+2),"",IF(T46=Калькулятор!$B$5+2,"Х",Калькулятор!D43))</f>
        <v/>
      </c>
      <c r="C46" s="22" t="str">
        <f>IF(T46&gt;(Калькулятор!$B$5+2),"",IF(T46=Калькулятор!$B$5+2,SUM($C$8:C45),IFERROR(B46-B45,"")))</f>
        <v/>
      </c>
      <c r="D46" s="23" t="str">
        <f>IF(T46&gt;(Калькулятор!$B$5+2),"",IF(T46=Калькулятор!$B$5+2,SUM($D$8:D45),Калькулятор!J43))</f>
        <v/>
      </c>
      <c r="E46" s="23" t="str">
        <f>IF(T46&gt;(Калькулятор!$B$5+2),"",IF(T46=Калькулятор!$B$5+2,SUM(E45),Калькулятор!G43))</f>
        <v/>
      </c>
      <c r="F46" s="23" t="str">
        <f>IF(T46&gt;(Калькулятор!$B$5+2),"",IF(T46=Калькулятор!$B$5+2,SUM($F$7:F45),Калькулятор!H43))</f>
        <v/>
      </c>
      <c r="G46" s="24" t="str">
        <f>IF(T46&gt;(Калькулятор!$B$5+2),"",IF(T46=Калькулятор!$B$5+2,0,IF(T46&lt;=Калькулятор!$B$5,0,0)))</f>
        <v/>
      </c>
      <c r="H46" s="95" t="str">
        <f>IF(T46&gt;(Калькулятор!$B$5+2),"",IF(T46=Калькулятор!$B$5+2,SUM($H$7:H45),Калькулятор!F43))</f>
        <v/>
      </c>
      <c r="I46" s="25" t="str">
        <f>IF(T46&gt;(Калькулятор!$B$5+2),"",IF(T46=Калькулятор!$B$5+2,0,IF(T46&lt;=Калькулятор!$B$5,0,0)))</f>
        <v/>
      </c>
      <c r="J46" s="23" t="str">
        <f>IF(T46&gt;(Калькулятор!$B$5+2),"",IF(T46=Калькулятор!$B$5+2,SUM($J$7:J45),IF(T46&lt;=Калькулятор!$B$5,0,0)))</f>
        <v/>
      </c>
      <c r="K46" s="26" t="str">
        <f>IF(T46&gt;(Калькулятор!$B$5+2),"",IF(T46=Калькулятор!$B$5+2,0,IF(T46&lt;=Калькулятор!$B$5,0,0)))</f>
        <v/>
      </c>
      <c r="L46" s="24" t="str">
        <f>IF(T46&gt;(Калькулятор!$B$5+2),"",IF(T46=Калькулятор!$B$5+2,0,IF(T46&lt;=Калькулятор!$B$5,0,0)))</f>
        <v/>
      </c>
      <c r="M46" s="24" t="str">
        <f>IF(T46&gt;(Калькулятор!$B$5+2),"",IF(T46=Калькулятор!$B$5+2,0,IF(T46&lt;=Калькулятор!$B$5,0,0)))</f>
        <v/>
      </c>
      <c r="N46" s="24" t="str">
        <f>IF(T46&gt;(Калькулятор!$B$5+2),"",IF(T46=Калькулятор!$B$5+2,0,IF(T46&lt;=Калькулятор!$B$5,0,0)))</f>
        <v/>
      </c>
      <c r="O46" s="24" t="str">
        <f>IF(T46&gt;(Калькулятор!$B$5+2),"",IF(T46=Калькулятор!$B$5+2,0,IF(T46&lt;=Калькулятор!$B$5,0,0)))</f>
        <v/>
      </c>
      <c r="P46" s="24" t="str">
        <f>IF(T46&gt;(Калькулятор!$B$5+2),"",IF(T46=Калькулятор!$B$5+2,0,IF(T46&lt;=Калькулятор!$B$5,0,0)))</f>
        <v/>
      </c>
      <c r="Q46" s="24" t="str">
        <f>IF(T46&gt;(Калькулятор!$B$5+2),"",IF(T46=Калькулятор!$B$5+2,0,IF(T46&lt;=Калькулятор!$B$5,0,0)))</f>
        <v/>
      </c>
      <c r="R46" s="96" t="str">
        <f>IF(T46&gt;(Калькулятор!$B$5+2),"",IF(T46=Калькулятор!$B$5+2,XIRR($D$7:D45,$B$7:B45,50),"Х"))</f>
        <v/>
      </c>
      <c r="S46" s="23" t="str">
        <f>IF(T46&gt;(Калькулятор!$B$5+2),"",IF(T46=Калькулятор!$B$5+2,F46+E46+J46+H46,"Х"))</f>
        <v/>
      </c>
      <c r="T46" s="18">
        <v>40</v>
      </c>
      <c r="U46" s="19" t="str">
        <f ca="1">Калькулятор!E43</f>
        <v>погашено</v>
      </c>
    </row>
    <row r="47" spans="1:21" ht="15.75" x14ac:dyDescent="0.25">
      <c r="A47" s="20" t="str">
        <f>IF(T47&gt;(Калькулятор!$B$5+2),"",IF(T47=Калькулятор!$B$5+2,"Усього",Калькулятор!C44))</f>
        <v/>
      </c>
      <c r="B47" s="21" t="str">
        <f>IF(T47&gt;(Калькулятор!$B$5+2),"",IF(T47=Калькулятор!$B$5+2,"Х",Калькулятор!D44))</f>
        <v/>
      </c>
      <c r="C47" s="22" t="str">
        <f>IF(T47&gt;(Калькулятор!$B$5+2),"",IF(T47=Калькулятор!$B$5+2,SUM($C$8:C46),IFERROR(B47-B46,"")))</f>
        <v/>
      </c>
      <c r="D47" s="23" t="str">
        <f>IF(T47&gt;(Калькулятор!$B$5+2),"",IF(T47=Калькулятор!$B$5+2,SUM($D$8:D46),Калькулятор!J44))</f>
        <v/>
      </c>
      <c r="E47" s="23" t="str">
        <f>IF(T47&gt;(Калькулятор!$B$5+2),"",IF(T47=Калькулятор!$B$5+2,SUM(E46),Калькулятор!G44))</f>
        <v/>
      </c>
      <c r="F47" s="23" t="str">
        <f>IF(T47&gt;(Калькулятор!$B$5+2),"",IF(T47=Калькулятор!$B$5+2,SUM($F$7:F46),Калькулятор!H44))</f>
        <v/>
      </c>
      <c r="G47" s="24" t="str">
        <f>IF(T47&gt;(Калькулятор!$B$5+2),"",IF(T47=Калькулятор!$B$5+2,0,IF(T47&lt;=Калькулятор!$B$5,0,0)))</f>
        <v/>
      </c>
      <c r="H47" s="95" t="str">
        <f>IF(T47&gt;(Калькулятор!$B$5+2),"",IF(T47=Калькулятор!$B$5+2,SUM($H$7:H46),Калькулятор!F44))</f>
        <v/>
      </c>
      <c r="I47" s="25" t="str">
        <f>IF(T47&gt;(Калькулятор!$B$5+2),"",IF(T47=Калькулятор!$B$5+2,0,IF(T47&lt;=Калькулятор!$B$5,0,0)))</f>
        <v/>
      </c>
      <c r="J47" s="23" t="str">
        <f>IF(T47&gt;(Калькулятор!$B$5+2),"",IF(T47=Калькулятор!$B$5+2,SUM($J$7:J46),IF(T47&lt;=Калькулятор!$B$5,0,0)))</f>
        <v/>
      </c>
      <c r="K47" s="26" t="str">
        <f>IF(T47&gt;(Калькулятор!$B$5+2),"",IF(T47=Калькулятор!$B$5+2,0,IF(T47&lt;=Калькулятор!$B$5,0,0)))</f>
        <v/>
      </c>
      <c r="L47" s="24" t="str">
        <f>IF(T47&gt;(Калькулятор!$B$5+2),"",IF(T47=Калькулятор!$B$5+2,0,IF(T47&lt;=Калькулятор!$B$5,0,0)))</f>
        <v/>
      </c>
      <c r="M47" s="24" t="str">
        <f>IF(T47&gt;(Калькулятор!$B$5+2),"",IF(T47=Калькулятор!$B$5+2,0,IF(T47&lt;=Калькулятор!$B$5,0,0)))</f>
        <v/>
      </c>
      <c r="N47" s="24" t="str">
        <f>IF(T47&gt;(Калькулятор!$B$5+2),"",IF(T47=Калькулятор!$B$5+2,0,IF(T47&lt;=Калькулятор!$B$5,0,0)))</f>
        <v/>
      </c>
      <c r="O47" s="24" t="str">
        <f>IF(T47&gt;(Калькулятор!$B$5+2),"",IF(T47=Калькулятор!$B$5+2,0,IF(T47&lt;=Калькулятор!$B$5,0,0)))</f>
        <v/>
      </c>
      <c r="P47" s="24" t="str">
        <f>IF(T47&gt;(Калькулятор!$B$5+2),"",IF(T47=Калькулятор!$B$5+2,0,IF(T47&lt;=Калькулятор!$B$5,0,0)))</f>
        <v/>
      </c>
      <c r="Q47" s="24" t="str">
        <f>IF(T47&gt;(Калькулятор!$B$5+2),"",IF(T47=Калькулятор!$B$5+2,0,IF(T47&lt;=Калькулятор!$B$5,0,0)))</f>
        <v/>
      </c>
      <c r="R47" s="96" t="str">
        <f>IF(T47&gt;(Калькулятор!$B$5+2),"",IF(T47=Калькулятор!$B$5+2,XIRR($D$7:D46,$B$7:B46,50),"Х"))</f>
        <v/>
      </c>
      <c r="S47" s="23" t="str">
        <f>IF(T47&gt;(Калькулятор!$B$5+2),"",IF(T47=Калькулятор!$B$5+2,F47+E47+J47+H47,"Х"))</f>
        <v/>
      </c>
      <c r="T47" s="18">
        <v>41</v>
      </c>
      <c r="U47" s="19" t="str">
        <f ca="1">Калькулятор!E44</f>
        <v>погашено</v>
      </c>
    </row>
    <row r="48" spans="1:21" ht="15.75" x14ac:dyDescent="0.25">
      <c r="A48" s="20" t="str">
        <f>IF(T48&gt;(Калькулятор!$B$5+2),"",IF(T48=Калькулятор!$B$5+2,"Усього",Калькулятор!C45))</f>
        <v/>
      </c>
      <c r="B48" s="21" t="str">
        <f>IF(T48&gt;(Калькулятор!$B$5+2),"",IF(T48=Калькулятор!$B$5+2,"Х",Калькулятор!D45))</f>
        <v/>
      </c>
      <c r="C48" s="22" t="str">
        <f>IF(T48&gt;(Калькулятор!$B$5+2),"",IF(T48=Калькулятор!$B$5+2,SUM($C$8:C47),IFERROR(B48-B47,"")))</f>
        <v/>
      </c>
      <c r="D48" s="23" t="str">
        <f>IF(T48&gt;(Калькулятор!$B$5+2),"",IF(T48=Калькулятор!$B$5+2,SUM($D$8:D47),Калькулятор!J45))</f>
        <v/>
      </c>
      <c r="E48" s="23" t="str">
        <f>IF(T48&gt;(Калькулятор!$B$5+2),"",IF(T48=Калькулятор!$B$5+2,SUM(E47),Калькулятор!G45))</f>
        <v/>
      </c>
      <c r="F48" s="23" t="str">
        <f>IF(T48&gt;(Калькулятор!$B$5+2),"",IF(T48=Калькулятор!$B$5+2,SUM($F$7:F47),Калькулятор!H45))</f>
        <v/>
      </c>
      <c r="G48" s="24" t="str">
        <f>IF(T48&gt;(Калькулятор!$B$5+2),"",IF(T48=Калькулятор!$B$5+2,0,IF(T48&lt;=Калькулятор!$B$5,0,0)))</f>
        <v/>
      </c>
      <c r="H48" s="95" t="str">
        <f>IF(T48&gt;(Калькулятор!$B$5+2),"",IF(T48=Калькулятор!$B$5+2,SUM($H$7:H47),Калькулятор!F45))</f>
        <v/>
      </c>
      <c r="I48" s="25" t="str">
        <f>IF(T48&gt;(Калькулятор!$B$5+2),"",IF(T48=Калькулятор!$B$5+2,0,IF(T48&lt;=Калькулятор!$B$5,0,0)))</f>
        <v/>
      </c>
      <c r="J48" s="23" t="str">
        <f>IF(T48&gt;(Калькулятор!$B$5+2),"",IF(T48=Калькулятор!$B$5+2,SUM($J$7:J47),IF(T48&lt;=Калькулятор!$B$5,0,0)))</f>
        <v/>
      </c>
      <c r="K48" s="26" t="str">
        <f>IF(T48&gt;(Калькулятор!$B$5+2),"",IF(T48=Калькулятор!$B$5+2,0,IF(T48&lt;=Калькулятор!$B$5,0,0)))</f>
        <v/>
      </c>
      <c r="L48" s="24" t="str">
        <f>IF(T48&gt;(Калькулятор!$B$5+2),"",IF(T48=Калькулятор!$B$5+2,0,IF(T48&lt;=Калькулятор!$B$5,0,0)))</f>
        <v/>
      </c>
      <c r="M48" s="24" t="str">
        <f>IF(T48&gt;(Калькулятор!$B$5+2),"",IF(T48=Калькулятор!$B$5+2,0,IF(T48&lt;=Калькулятор!$B$5,0,0)))</f>
        <v/>
      </c>
      <c r="N48" s="24" t="str">
        <f>IF(T48&gt;(Калькулятор!$B$5+2),"",IF(T48=Калькулятор!$B$5+2,0,IF(T48&lt;=Калькулятор!$B$5,0,0)))</f>
        <v/>
      </c>
      <c r="O48" s="24" t="str">
        <f>IF(T48&gt;(Калькулятор!$B$5+2),"",IF(T48=Калькулятор!$B$5+2,0,IF(T48&lt;=Калькулятор!$B$5,0,0)))</f>
        <v/>
      </c>
      <c r="P48" s="24" t="str">
        <f>IF(T48&gt;(Калькулятор!$B$5+2),"",IF(T48=Калькулятор!$B$5+2,0,IF(T48&lt;=Калькулятор!$B$5,0,0)))</f>
        <v/>
      </c>
      <c r="Q48" s="24" t="str">
        <f>IF(T48&gt;(Калькулятор!$B$5+2),"",IF(T48=Калькулятор!$B$5+2,0,IF(T48&lt;=Калькулятор!$B$5,0,0)))</f>
        <v/>
      </c>
      <c r="R48" s="96" t="str">
        <f>IF(T48&gt;(Калькулятор!$B$5+2),"",IF(T48=Калькулятор!$B$5+2,XIRR($D$7:D47,$B$7:B47,50),"Х"))</f>
        <v/>
      </c>
      <c r="S48" s="23" t="str">
        <f>IF(T48&gt;(Калькулятор!$B$5+2),"",IF(T48=Калькулятор!$B$5+2,F48+E48+J48+H48,"Х"))</f>
        <v/>
      </c>
      <c r="T48" s="18">
        <v>42</v>
      </c>
      <c r="U48" s="19" t="str">
        <f ca="1">Калькулятор!E45</f>
        <v>погашено</v>
      </c>
    </row>
    <row r="49" spans="1:21" ht="15.75" x14ac:dyDescent="0.25">
      <c r="A49" s="20" t="str">
        <f>IF(T49&gt;(Калькулятор!$B$5+2),"",IF(T49=Калькулятор!$B$5+2,"Усього",Калькулятор!C46))</f>
        <v/>
      </c>
      <c r="B49" s="21" t="str">
        <f>IF(T49&gt;(Калькулятор!$B$5+2),"",IF(T49=Калькулятор!$B$5+2,"Х",Калькулятор!D46))</f>
        <v/>
      </c>
      <c r="C49" s="22" t="str">
        <f>IF(T49&gt;(Калькулятор!$B$5+2),"",IF(T49=Калькулятор!$B$5+2,SUM($C$8:C48),IFERROR(B49-B48,"")))</f>
        <v/>
      </c>
      <c r="D49" s="23" t="str">
        <f>IF(T49&gt;(Калькулятор!$B$5+2),"",IF(T49=Калькулятор!$B$5+2,SUM($D$8:D48),Калькулятор!J46))</f>
        <v/>
      </c>
      <c r="E49" s="23" t="str">
        <f>IF(T49&gt;(Калькулятор!$B$5+2),"",IF(T49=Калькулятор!$B$5+2,SUM(E48),Калькулятор!G46))</f>
        <v/>
      </c>
      <c r="F49" s="23" t="str">
        <f>IF(T49&gt;(Калькулятор!$B$5+2),"",IF(T49=Калькулятор!$B$5+2,SUM($F$7:F48),Калькулятор!H46))</f>
        <v/>
      </c>
      <c r="G49" s="24" t="str">
        <f>IF(T49&gt;(Калькулятор!$B$5+2),"",IF(T49=Калькулятор!$B$5+2,0,IF(T49&lt;=Калькулятор!$B$5,0,0)))</f>
        <v/>
      </c>
      <c r="H49" s="95" t="str">
        <f>IF(T49&gt;(Калькулятор!$B$5+2),"",IF(T49=Калькулятор!$B$5+2,SUM($H$7:H48),Калькулятор!F46))</f>
        <v/>
      </c>
      <c r="I49" s="25" t="str">
        <f>IF(T49&gt;(Калькулятор!$B$5+2),"",IF(T49=Калькулятор!$B$5+2,0,IF(T49&lt;=Калькулятор!$B$5,0,0)))</f>
        <v/>
      </c>
      <c r="J49" s="23" t="str">
        <f>IF(T49&gt;(Калькулятор!$B$5+2),"",IF(T49=Калькулятор!$B$5+2,SUM($J$7:J48),IF(T49&lt;=Калькулятор!$B$5,0,0)))</f>
        <v/>
      </c>
      <c r="K49" s="26" t="str">
        <f>IF(T49&gt;(Калькулятор!$B$5+2),"",IF(T49=Калькулятор!$B$5+2,0,IF(T49&lt;=Калькулятор!$B$5,0,0)))</f>
        <v/>
      </c>
      <c r="L49" s="24" t="str">
        <f>IF(T49&gt;(Калькулятор!$B$5+2),"",IF(T49=Калькулятор!$B$5+2,0,IF(T49&lt;=Калькулятор!$B$5,0,0)))</f>
        <v/>
      </c>
      <c r="M49" s="24" t="str">
        <f>IF(T49&gt;(Калькулятор!$B$5+2),"",IF(T49=Калькулятор!$B$5+2,0,IF(T49&lt;=Калькулятор!$B$5,0,0)))</f>
        <v/>
      </c>
      <c r="N49" s="24" t="str">
        <f>IF(T49&gt;(Калькулятор!$B$5+2),"",IF(T49=Калькулятор!$B$5+2,0,IF(T49&lt;=Калькулятор!$B$5,0,0)))</f>
        <v/>
      </c>
      <c r="O49" s="24" t="str">
        <f>IF(T49&gt;(Калькулятор!$B$5+2),"",IF(T49=Калькулятор!$B$5+2,0,IF(T49&lt;=Калькулятор!$B$5,0,0)))</f>
        <v/>
      </c>
      <c r="P49" s="24" t="str">
        <f>IF(T49&gt;(Калькулятор!$B$5+2),"",IF(T49=Калькулятор!$B$5+2,0,IF(T49&lt;=Калькулятор!$B$5,0,0)))</f>
        <v/>
      </c>
      <c r="Q49" s="24" t="str">
        <f>IF(T49&gt;(Калькулятор!$B$5+2),"",IF(T49=Калькулятор!$B$5+2,0,IF(T49&lt;=Калькулятор!$B$5,0,0)))</f>
        <v/>
      </c>
      <c r="R49" s="96" t="str">
        <f>IF(T49&gt;(Калькулятор!$B$5+2),"",IF(T49=Калькулятор!$B$5+2,XIRR($D$7:D48,$B$7:B48,50),"Х"))</f>
        <v/>
      </c>
      <c r="S49" s="23" t="str">
        <f>IF(T49&gt;(Калькулятор!$B$5+2),"",IF(T49=Калькулятор!$B$5+2,F49+E49+J49+H49,"Х"))</f>
        <v/>
      </c>
      <c r="T49" s="18">
        <v>43</v>
      </c>
      <c r="U49" s="19" t="str">
        <f ca="1">Калькулятор!E46</f>
        <v>погашено</v>
      </c>
    </row>
    <row r="50" spans="1:21" ht="15.75" x14ac:dyDescent="0.25">
      <c r="A50" s="20" t="str">
        <f>IF(T50&gt;(Калькулятор!$B$5+2),"",IF(T50=Калькулятор!$B$5+2,"Усього",Калькулятор!C47))</f>
        <v/>
      </c>
      <c r="B50" s="21" t="str">
        <f>IF(T50&gt;(Калькулятор!$B$5+2),"",IF(T50=Калькулятор!$B$5+2,"Х",Калькулятор!D47))</f>
        <v/>
      </c>
      <c r="C50" s="22" t="str">
        <f>IF(T50&gt;(Калькулятор!$B$5+2),"",IF(T50=Калькулятор!$B$5+2,SUM($C$8:C49),IFERROR(B50-B49,"")))</f>
        <v/>
      </c>
      <c r="D50" s="23" t="str">
        <f>IF(T50&gt;(Калькулятор!$B$5+2),"",IF(T50=Калькулятор!$B$5+2,SUM($D$8:D49),Калькулятор!J47))</f>
        <v/>
      </c>
      <c r="E50" s="23" t="str">
        <f>IF(T50&gt;(Калькулятор!$B$5+2),"",IF(T50=Калькулятор!$B$5+2,SUM(E49),Калькулятор!G47))</f>
        <v/>
      </c>
      <c r="F50" s="23" t="str">
        <f>IF(T50&gt;(Калькулятор!$B$5+2),"",IF(T50=Калькулятор!$B$5+2,SUM($F$7:F49),Калькулятор!H47))</f>
        <v/>
      </c>
      <c r="G50" s="24" t="str">
        <f>IF(T50&gt;(Калькулятор!$B$5+2),"",IF(T50=Калькулятор!$B$5+2,0,IF(T50&lt;=Калькулятор!$B$5,0,0)))</f>
        <v/>
      </c>
      <c r="H50" s="95" t="str">
        <f>IF(T50&gt;(Калькулятор!$B$5+2),"",IF(T50=Калькулятор!$B$5+2,SUM($H$7:H49),Калькулятор!F47))</f>
        <v/>
      </c>
      <c r="I50" s="25" t="str">
        <f>IF(T50&gt;(Калькулятор!$B$5+2),"",IF(T50=Калькулятор!$B$5+2,0,IF(T50&lt;=Калькулятор!$B$5,0,0)))</f>
        <v/>
      </c>
      <c r="J50" s="23" t="str">
        <f>IF(T50&gt;(Калькулятор!$B$5+2),"",IF(T50=Калькулятор!$B$5+2,SUM($J$7:J49),IF(T50&lt;=Калькулятор!$B$5,0,0)))</f>
        <v/>
      </c>
      <c r="K50" s="26" t="str">
        <f>IF(T50&gt;(Калькулятор!$B$5+2),"",IF(T50=Калькулятор!$B$5+2,0,IF(T50&lt;=Калькулятор!$B$5,0,0)))</f>
        <v/>
      </c>
      <c r="L50" s="24" t="str">
        <f>IF(T50&gt;(Калькулятор!$B$5+2),"",IF(T50=Калькулятор!$B$5+2,0,IF(T50&lt;=Калькулятор!$B$5,0,0)))</f>
        <v/>
      </c>
      <c r="M50" s="24" t="str">
        <f>IF(T50&gt;(Калькулятор!$B$5+2),"",IF(T50=Калькулятор!$B$5+2,0,IF(T50&lt;=Калькулятор!$B$5,0,0)))</f>
        <v/>
      </c>
      <c r="N50" s="24" t="str">
        <f>IF(T50&gt;(Калькулятор!$B$5+2),"",IF(T50=Калькулятор!$B$5+2,0,IF(T50&lt;=Калькулятор!$B$5,0,0)))</f>
        <v/>
      </c>
      <c r="O50" s="24" t="str">
        <f>IF(T50&gt;(Калькулятор!$B$5+2),"",IF(T50=Калькулятор!$B$5+2,0,IF(T50&lt;=Калькулятор!$B$5,0,0)))</f>
        <v/>
      </c>
      <c r="P50" s="24" t="str">
        <f>IF(T50&gt;(Калькулятор!$B$5+2),"",IF(T50=Калькулятор!$B$5+2,0,IF(T50&lt;=Калькулятор!$B$5,0,0)))</f>
        <v/>
      </c>
      <c r="Q50" s="24" t="str">
        <f>IF(T50&gt;(Калькулятор!$B$5+2),"",IF(T50=Калькулятор!$B$5+2,0,IF(T50&lt;=Калькулятор!$B$5,0,0)))</f>
        <v/>
      </c>
      <c r="R50" s="96" t="str">
        <f>IF(T50&gt;(Калькулятор!$B$5+2),"",IF(T50=Калькулятор!$B$5+2,XIRR($D$7:D49,$B$7:B49,50),"Х"))</f>
        <v/>
      </c>
      <c r="S50" s="23" t="str">
        <f>IF(T50&gt;(Калькулятор!$B$5+2),"",IF(T50=Калькулятор!$B$5+2,F50+E50+J50+H50,"Х"))</f>
        <v/>
      </c>
      <c r="T50" s="18">
        <v>44</v>
      </c>
      <c r="U50" s="19" t="str">
        <f ca="1">Калькулятор!E47</f>
        <v>погашено</v>
      </c>
    </row>
    <row r="51" spans="1:21" ht="15.75" x14ac:dyDescent="0.25">
      <c r="A51" s="20" t="str">
        <f>IF(T51&gt;(Калькулятор!$B$5+2),"",IF(T51=Калькулятор!$B$5+2,"Усього",Калькулятор!C48))</f>
        <v/>
      </c>
      <c r="B51" s="21" t="str">
        <f>IF(T51&gt;(Калькулятор!$B$5+2),"",IF(T51=Калькулятор!$B$5+2,"Х",Калькулятор!D48))</f>
        <v/>
      </c>
      <c r="C51" s="22" t="str">
        <f>IF(T51&gt;(Калькулятор!$B$5+2),"",IF(T51=Калькулятор!$B$5+2,SUM($C$8:C50),IFERROR(B51-B50,"")))</f>
        <v/>
      </c>
      <c r="D51" s="23" t="str">
        <f>IF(T51&gt;(Калькулятор!$B$5+2),"",IF(T51=Калькулятор!$B$5+2,SUM($D$8:D50),Калькулятор!J48))</f>
        <v/>
      </c>
      <c r="E51" s="23" t="str">
        <f>IF(T51&gt;(Калькулятор!$B$5+2),"",IF(T51=Калькулятор!$B$5+2,SUM(E50),Калькулятор!G48))</f>
        <v/>
      </c>
      <c r="F51" s="23" t="str">
        <f>IF(T51&gt;(Калькулятор!$B$5+2),"",IF(T51=Калькулятор!$B$5+2,SUM($F$7:F50),Калькулятор!H48))</f>
        <v/>
      </c>
      <c r="G51" s="24" t="str">
        <f>IF(T51&gt;(Калькулятор!$B$5+2),"",IF(T51=Калькулятор!$B$5+2,0,IF(T51&lt;=Калькулятор!$B$5,0,0)))</f>
        <v/>
      </c>
      <c r="H51" s="95" t="str">
        <f>IF(T51&gt;(Калькулятор!$B$5+2),"",IF(T51=Калькулятор!$B$5+2,SUM($H$7:H50),Калькулятор!F48))</f>
        <v/>
      </c>
      <c r="I51" s="25" t="str">
        <f>IF(T51&gt;(Калькулятор!$B$5+2),"",IF(T51=Калькулятор!$B$5+2,0,IF(T51&lt;=Калькулятор!$B$5,0,0)))</f>
        <v/>
      </c>
      <c r="J51" s="23" t="str">
        <f>IF(T51&gt;(Калькулятор!$B$5+2),"",IF(T51=Калькулятор!$B$5+2,SUM($J$7:J50),IF(T51&lt;=Калькулятор!$B$5,0,0)))</f>
        <v/>
      </c>
      <c r="K51" s="26" t="str">
        <f>IF(T51&gt;(Калькулятор!$B$5+2),"",IF(T51=Калькулятор!$B$5+2,0,IF(T51&lt;=Калькулятор!$B$5,0,0)))</f>
        <v/>
      </c>
      <c r="L51" s="24" t="str">
        <f>IF(T51&gt;(Калькулятор!$B$5+2),"",IF(T51=Калькулятор!$B$5+2,0,IF(T51&lt;=Калькулятор!$B$5,0,0)))</f>
        <v/>
      </c>
      <c r="M51" s="24" t="str">
        <f>IF(T51&gt;(Калькулятор!$B$5+2),"",IF(T51=Калькулятор!$B$5+2,0,IF(T51&lt;=Калькулятор!$B$5,0,0)))</f>
        <v/>
      </c>
      <c r="N51" s="24" t="str">
        <f>IF(T51&gt;(Калькулятор!$B$5+2),"",IF(T51=Калькулятор!$B$5+2,0,IF(T51&lt;=Калькулятор!$B$5,0,0)))</f>
        <v/>
      </c>
      <c r="O51" s="24" t="str">
        <f>IF(T51&gt;(Калькулятор!$B$5+2),"",IF(T51=Калькулятор!$B$5+2,0,IF(T51&lt;=Калькулятор!$B$5,0,0)))</f>
        <v/>
      </c>
      <c r="P51" s="24" t="str">
        <f>IF(T51&gt;(Калькулятор!$B$5+2),"",IF(T51=Калькулятор!$B$5+2,0,IF(T51&lt;=Калькулятор!$B$5,0,0)))</f>
        <v/>
      </c>
      <c r="Q51" s="24" t="str">
        <f>IF(T51&gt;(Калькулятор!$B$5+2),"",IF(T51=Калькулятор!$B$5+2,0,IF(T51&lt;=Калькулятор!$B$5,0,0)))</f>
        <v/>
      </c>
      <c r="R51" s="96" t="str">
        <f>IF(T51&gt;(Калькулятор!$B$5+2),"",IF(T51=Калькулятор!$B$5+2,XIRR($D$7:D50,$B$7:B50,50),"Х"))</f>
        <v/>
      </c>
      <c r="S51" s="23" t="str">
        <f>IF(T51&gt;(Калькулятор!$B$5+2),"",IF(T51=Калькулятор!$B$5+2,F51+E51+J51+H51,"Х"))</f>
        <v/>
      </c>
      <c r="T51" s="18">
        <v>45</v>
      </c>
      <c r="U51" s="19" t="str">
        <f ca="1">Калькулятор!E48</f>
        <v>погашено</v>
      </c>
    </row>
    <row r="52" spans="1:21" ht="15.75" x14ac:dyDescent="0.25">
      <c r="A52" s="20" t="str">
        <f>IF(T52&gt;(Калькулятор!$B$5+2),"",IF(T52=Калькулятор!$B$5+2,"Усього",Калькулятор!C49))</f>
        <v/>
      </c>
      <c r="B52" s="21" t="str">
        <f>IF(T52&gt;(Калькулятор!$B$5+2),"",IF(T52=Калькулятор!$B$5+2,"Х",Калькулятор!D49))</f>
        <v/>
      </c>
      <c r="C52" s="22" t="str">
        <f>IF(T52&gt;(Калькулятор!$B$5+2),"",IF(T52=Калькулятор!$B$5+2,SUM($C$8:C51),IFERROR(B52-B51,"")))</f>
        <v/>
      </c>
      <c r="D52" s="23" t="str">
        <f>IF(T52&gt;(Калькулятор!$B$5+2),"",IF(T52=Калькулятор!$B$5+2,SUM($D$8:D51),Калькулятор!J49))</f>
        <v/>
      </c>
      <c r="E52" s="23" t="str">
        <f>IF(T52&gt;(Калькулятор!$B$5+2),"",IF(T52=Калькулятор!$B$5+2,SUM(E51),Калькулятор!G49))</f>
        <v/>
      </c>
      <c r="F52" s="23" t="str">
        <f>IF(T52&gt;(Калькулятор!$B$5+2),"",IF(T52=Калькулятор!$B$5+2,SUM($F$7:F51),Калькулятор!H49))</f>
        <v/>
      </c>
      <c r="G52" s="24" t="str">
        <f>IF(T52&gt;(Калькулятор!$B$5+2),"",IF(T52=Калькулятор!$B$5+2,0,IF(T52&lt;=Калькулятор!$B$5,0,0)))</f>
        <v/>
      </c>
      <c r="H52" s="95" t="str">
        <f>IF(T52&gt;(Калькулятор!$B$5+2),"",IF(T52=Калькулятор!$B$5+2,SUM($H$7:H51),Калькулятор!F49))</f>
        <v/>
      </c>
      <c r="I52" s="25" t="str">
        <f>IF(T52&gt;(Калькулятор!$B$5+2),"",IF(T52=Калькулятор!$B$5+2,0,IF(T52&lt;=Калькулятор!$B$5,0,0)))</f>
        <v/>
      </c>
      <c r="J52" s="23" t="str">
        <f>IF(T52&gt;(Калькулятор!$B$5+2),"",IF(T52=Калькулятор!$B$5+2,SUM($J$7:J51),IF(T52&lt;=Калькулятор!$B$5,0,0)))</f>
        <v/>
      </c>
      <c r="K52" s="26" t="str">
        <f>IF(T52&gt;(Калькулятор!$B$5+2),"",IF(T52=Калькулятор!$B$5+2,0,IF(T52&lt;=Калькулятор!$B$5,0,0)))</f>
        <v/>
      </c>
      <c r="L52" s="24" t="str">
        <f>IF(T52&gt;(Калькулятор!$B$5+2),"",IF(T52=Калькулятор!$B$5+2,0,IF(T52&lt;=Калькулятор!$B$5,0,0)))</f>
        <v/>
      </c>
      <c r="M52" s="24" t="str">
        <f>IF(T52&gt;(Калькулятор!$B$5+2),"",IF(T52=Калькулятор!$B$5+2,0,IF(T52&lt;=Калькулятор!$B$5,0,0)))</f>
        <v/>
      </c>
      <c r="N52" s="24" t="str">
        <f>IF(T52&gt;(Калькулятор!$B$5+2),"",IF(T52=Калькулятор!$B$5+2,0,IF(T52&lt;=Калькулятор!$B$5,0,0)))</f>
        <v/>
      </c>
      <c r="O52" s="24" t="str">
        <f>IF(T52&gt;(Калькулятор!$B$5+2),"",IF(T52=Калькулятор!$B$5+2,0,IF(T52&lt;=Калькулятор!$B$5,0,0)))</f>
        <v/>
      </c>
      <c r="P52" s="24" t="str">
        <f>IF(T52&gt;(Калькулятор!$B$5+2),"",IF(T52=Калькулятор!$B$5+2,0,IF(T52&lt;=Калькулятор!$B$5,0,0)))</f>
        <v/>
      </c>
      <c r="Q52" s="24" t="str">
        <f>IF(T52&gt;(Калькулятор!$B$5+2),"",IF(T52=Калькулятор!$B$5+2,0,IF(T52&lt;=Калькулятор!$B$5,0,0)))</f>
        <v/>
      </c>
      <c r="R52" s="96" t="str">
        <f>IF(T52&gt;(Калькулятор!$B$5+2),"",IF(T52=Калькулятор!$B$5+2,XIRR($D$7:D51,$B$7:B51,50),"Х"))</f>
        <v/>
      </c>
      <c r="S52" s="23" t="str">
        <f>IF(T52&gt;(Калькулятор!$B$5+2),"",IF(T52=Калькулятор!$B$5+2,F52+E52+J52+H52,"Х"))</f>
        <v/>
      </c>
      <c r="T52" s="18">
        <v>46</v>
      </c>
      <c r="U52" s="19" t="str">
        <f ca="1">Калькулятор!E49</f>
        <v>погашено</v>
      </c>
    </row>
    <row r="53" spans="1:21" ht="15.75" x14ac:dyDescent="0.25">
      <c r="A53" s="20" t="str">
        <f>IF(T53&gt;(Калькулятор!$B$5+2),"",IF(T53=Калькулятор!$B$5+2,"Усього",Калькулятор!C50))</f>
        <v/>
      </c>
      <c r="B53" s="21" t="str">
        <f>IF(T53&gt;(Калькулятор!$B$5+2),"",IF(T53=Калькулятор!$B$5+2,"Х",Калькулятор!D50))</f>
        <v/>
      </c>
      <c r="C53" s="22" t="str">
        <f>IF(T53&gt;(Калькулятор!$B$5+2),"",IF(T53=Калькулятор!$B$5+2,SUM($C$8:C52),IFERROR(B53-B52,"")))</f>
        <v/>
      </c>
      <c r="D53" s="23" t="str">
        <f>IF(T53&gt;(Калькулятор!$B$5+2),"",IF(T53=Калькулятор!$B$5+2,SUM($D$8:D52),Калькулятор!J50))</f>
        <v/>
      </c>
      <c r="E53" s="23" t="str">
        <f>IF(T53&gt;(Калькулятор!$B$5+2),"",IF(T53=Калькулятор!$B$5+2,SUM(E52),Калькулятор!G50))</f>
        <v/>
      </c>
      <c r="F53" s="23" t="str">
        <f>IF(T53&gt;(Калькулятор!$B$5+2),"",IF(T53=Калькулятор!$B$5+2,SUM($F$7:F52),Калькулятор!H50))</f>
        <v/>
      </c>
      <c r="G53" s="24" t="str">
        <f>IF(T53&gt;(Калькулятор!$B$5+2),"",IF(T53=Калькулятор!$B$5+2,0,IF(T53&lt;=Калькулятор!$B$5,0,0)))</f>
        <v/>
      </c>
      <c r="H53" s="95" t="str">
        <f>IF(T53&gt;(Калькулятор!$B$5+2),"",IF(T53=Калькулятор!$B$5+2,SUM($H$7:H52),Калькулятор!F50))</f>
        <v/>
      </c>
      <c r="I53" s="25" t="str">
        <f>IF(T53&gt;(Калькулятор!$B$5+2),"",IF(T53=Калькулятор!$B$5+2,0,IF(T53&lt;=Калькулятор!$B$5,0,0)))</f>
        <v/>
      </c>
      <c r="J53" s="23" t="str">
        <f>IF(T53&gt;(Калькулятор!$B$5+2),"",IF(T53=Калькулятор!$B$5+2,SUM($J$7:J52),IF(T53&lt;=Калькулятор!$B$5,0,0)))</f>
        <v/>
      </c>
      <c r="K53" s="26" t="str">
        <f>IF(T53&gt;(Калькулятор!$B$5+2),"",IF(T53=Калькулятор!$B$5+2,0,IF(T53&lt;=Калькулятор!$B$5,0,0)))</f>
        <v/>
      </c>
      <c r="L53" s="24" t="str">
        <f>IF(T53&gt;(Калькулятор!$B$5+2),"",IF(T53=Калькулятор!$B$5+2,0,IF(T53&lt;=Калькулятор!$B$5,0,0)))</f>
        <v/>
      </c>
      <c r="M53" s="24" t="str">
        <f>IF(T53&gt;(Калькулятор!$B$5+2),"",IF(T53=Калькулятор!$B$5+2,0,IF(T53&lt;=Калькулятор!$B$5,0,0)))</f>
        <v/>
      </c>
      <c r="N53" s="24" t="str">
        <f>IF(T53&gt;(Калькулятор!$B$5+2),"",IF(T53=Калькулятор!$B$5+2,0,IF(T53&lt;=Калькулятор!$B$5,0,0)))</f>
        <v/>
      </c>
      <c r="O53" s="24" t="str">
        <f>IF(T53&gt;(Калькулятор!$B$5+2),"",IF(T53=Калькулятор!$B$5+2,0,IF(T53&lt;=Калькулятор!$B$5,0,0)))</f>
        <v/>
      </c>
      <c r="P53" s="24" t="str">
        <f>IF(T53&gt;(Калькулятор!$B$5+2),"",IF(T53=Калькулятор!$B$5+2,0,IF(T53&lt;=Калькулятор!$B$5,0,0)))</f>
        <v/>
      </c>
      <c r="Q53" s="24" t="str">
        <f>IF(T53&gt;(Калькулятор!$B$5+2),"",IF(T53=Калькулятор!$B$5+2,0,IF(T53&lt;=Калькулятор!$B$5,0,0)))</f>
        <v/>
      </c>
      <c r="R53" s="96" t="str">
        <f>IF(T53&gt;(Калькулятор!$B$5+2),"",IF(T53=Калькулятор!$B$5+2,XIRR($D$7:D52,$B$7:B52,50),"Х"))</f>
        <v/>
      </c>
      <c r="S53" s="23" t="str">
        <f>IF(T53&gt;(Калькулятор!$B$5+2),"",IF(T53=Калькулятор!$B$5+2,F53+E53+J53+H53,"Х"))</f>
        <v/>
      </c>
      <c r="T53" s="18">
        <v>47</v>
      </c>
      <c r="U53" s="19" t="str">
        <f ca="1">Калькулятор!E50</f>
        <v>погашено</v>
      </c>
    </row>
    <row r="54" spans="1:21" ht="15.75" x14ac:dyDescent="0.25">
      <c r="A54" s="20" t="str">
        <f>IF(T54&gt;(Калькулятор!$B$5+2),"",IF(T54=Калькулятор!$B$5+2,"Усього",Калькулятор!C51))</f>
        <v/>
      </c>
      <c r="B54" s="21" t="str">
        <f>IF(T54&gt;(Калькулятор!$B$5+2),"",IF(T54=Калькулятор!$B$5+2,"Х",Калькулятор!D51))</f>
        <v/>
      </c>
      <c r="C54" s="22" t="str">
        <f>IF(T54&gt;(Калькулятор!$B$5+2),"",IF(T54=Калькулятор!$B$5+2,SUM($C$8:C53),IFERROR(B54-B53,"")))</f>
        <v/>
      </c>
      <c r="D54" s="23" t="str">
        <f>IF(T54&gt;(Калькулятор!$B$5+2),"",IF(T54=Калькулятор!$B$5+2,SUM($D$8:D53),Калькулятор!J51))</f>
        <v/>
      </c>
      <c r="E54" s="23" t="str">
        <f>IF(T54&gt;(Калькулятор!$B$5+2),"",IF(T54=Калькулятор!$B$5+2,SUM(E53),Калькулятор!G51))</f>
        <v/>
      </c>
      <c r="F54" s="23" t="str">
        <f>IF(T54&gt;(Калькулятор!$B$5+2),"",IF(T54=Калькулятор!$B$5+2,SUM($F$7:F53),Калькулятор!H51))</f>
        <v/>
      </c>
      <c r="G54" s="24" t="str">
        <f>IF(T54&gt;(Калькулятор!$B$5+2),"",IF(T54=Калькулятор!$B$5+2,0,IF(T54&lt;=Калькулятор!$B$5,0,0)))</f>
        <v/>
      </c>
      <c r="H54" s="95" t="str">
        <f>IF(T54&gt;(Калькулятор!$B$5+2),"",IF(T54=Калькулятор!$B$5+2,SUM($H$7:H53),Калькулятор!F51))</f>
        <v/>
      </c>
      <c r="I54" s="25" t="str">
        <f>IF(T54&gt;(Калькулятор!$B$5+2),"",IF(T54=Калькулятор!$B$5+2,0,IF(T54&lt;=Калькулятор!$B$5,0,0)))</f>
        <v/>
      </c>
      <c r="J54" s="23" t="str">
        <f>IF(T54&gt;(Калькулятор!$B$5+2),"",IF(T54=Калькулятор!$B$5+2,SUM($J$7:J53),IF(T54&lt;=Калькулятор!$B$5,0,0)))</f>
        <v/>
      </c>
      <c r="K54" s="26" t="str">
        <f>IF(T54&gt;(Калькулятор!$B$5+2),"",IF(T54=Калькулятор!$B$5+2,0,IF(T54&lt;=Калькулятор!$B$5,0,0)))</f>
        <v/>
      </c>
      <c r="L54" s="24" t="str">
        <f>IF(T54&gt;(Калькулятор!$B$5+2),"",IF(T54=Калькулятор!$B$5+2,0,IF(T54&lt;=Калькулятор!$B$5,0,0)))</f>
        <v/>
      </c>
      <c r="M54" s="24" t="str">
        <f>IF(T54&gt;(Калькулятор!$B$5+2),"",IF(T54=Калькулятор!$B$5+2,0,IF(T54&lt;=Калькулятор!$B$5,0,0)))</f>
        <v/>
      </c>
      <c r="N54" s="24" t="str">
        <f>IF(T54&gt;(Калькулятор!$B$5+2),"",IF(T54=Калькулятор!$B$5+2,0,IF(T54&lt;=Калькулятор!$B$5,0,0)))</f>
        <v/>
      </c>
      <c r="O54" s="24" t="str">
        <f>IF(T54&gt;(Калькулятор!$B$5+2),"",IF(T54=Калькулятор!$B$5+2,0,IF(T54&lt;=Калькулятор!$B$5,0,0)))</f>
        <v/>
      </c>
      <c r="P54" s="24" t="str">
        <f>IF(T54&gt;(Калькулятор!$B$5+2),"",IF(T54=Калькулятор!$B$5+2,0,IF(T54&lt;=Калькулятор!$B$5,0,0)))</f>
        <v/>
      </c>
      <c r="Q54" s="24" t="str">
        <f>IF(T54&gt;(Калькулятор!$B$5+2),"",IF(T54=Калькулятор!$B$5+2,0,IF(T54&lt;=Калькулятор!$B$5,0,0)))</f>
        <v/>
      </c>
      <c r="R54" s="96" t="str">
        <f>IF(T54&gt;(Калькулятор!$B$5+2),"",IF(T54=Калькулятор!$B$5+2,XIRR($D$7:D53,$B$7:B53,50),"Х"))</f>
        <v/>
      </c>
      <c r="S54" s="23" t="str">
        <f>IF(T54&gt;(Калькулятор!$B$5+2),"",IF(T54=Калькулятор!$B$5+2,F54+E54+J54+H54,"Х"))</f>
        <v/>
      </c>
      <c r="T54" s="18">
        <v>48</v>
      </c>
      <c r="U54" s="19" t="str">
        <f ca="1">Калькулятор!E51</f>
        <v>погашено</v>
      </c>
    </row>
    <row r="55" spans="1:21" ht="15.75" x14ac:dyDescent="0.25">
      <c r="A55" s="20" t="str">
        <f>IF(T55&gt;(Калькулятор!$B$5+2),"",IF(T55=Калькулятор!$B$5+2,"Усього",Калькулятор!C52))</f>
        <v/>
      </c>
      <c r="B55" s="21" t="str">
        <f>IF(T55&gt;(Калькулятор!$B$5+2),"",IF(T55=Калькулятор!$B$5+2,"Х",Калькулятор!D52))</f>
        <v/>
      </c>
      <c r="C55" s="22" t="str">
        <f>IF(T55&gt;(Калькулятор!$B$5+2),"",IF(T55=Калькулятор!$B$5+2,SUM($C$8:C54),IFERROR(B55-B54,"")))</f>
        <v/>
      </c>
      <c r="D55" s="23" t="str">
        <f>IF(T55&gt;(Калькулятор!$B$5+2),"",IF(T55=Калькулятор!$B$5+2,SUM($D$8:D54),Калькулятор!J52))</f>
        <v/>
      </c>
      <c r="E55" s="23" t="str">
        <f>IF(T55&gt;(Калькулятор!$B$5+2),"",IF(T55=Калькулятор!$B$5+2,SUM(E54),Калькулятор!G52))</f>
        <v/>
      </c>
      <c r="F55" s="23" t="str">
        <f>IF(T55&gt;(Калькулятор!$B$5+2),"",IF(T55=Калькулятор!$B$5+2,SUM($F$7:F54),Калькулятор!H52))</f>
        <v/>
      </c>
      <c r="G55" s="24" t="str">
        <f>IF(T55&gt;(Калькулятор!$B$5+2),"",IF(T55=Калькулятор!$B$5+2,0,IF(T55&lt;=Калькулятор!$B$5,0,0)))</f>
        <v/>
      </c>
      <c r="H55" s="95" t="str">
        <f>IF(T55&gt;(Калькулятор!$B$5+2),"",IF(T55=Калькулятор!$B$5+2,SUM($H$7:H54),Калькулятор!F52))</f>
        <v/>
      </c>
      <c r="I55" s="25" t="str">
        <f>IF(T55&gt;(Калькулятор!$B$5+2),"",IF(T55=Калькулятор!$B$5+2,0,IF(T55&lt;=Калькулятор!$B$5,0,0)))</f>
        <v/>
      </c>
      <c r="J55" s="23" t="str">
        <f>IF(T55&gt;(Калькулятор!$B$5+2),"",IF(T55=Калькулятор!$B$5+2,SUM($J$7:J54),IF(T55&lt;=Калькулятор!$B$5,0,0)))</f>
        <v/>
      </c>
      <c r="K55" s="26" t="str">
        <f>IF(T55&gt;(Калькулятор!$B$5+2),"",IF(T55=Калькулятор!$B$5+2,0,IF(T55&lt;=Калькулятор!$B$5,0,0)))</f>
        <v/>
      </c>
      <c r="L55" s="24" t="str">
        <f>IF(T55&gt;(Калькулятор!$B$5+2),"",IF(T55=Калькулятор!$B$5+2,0,IF(T55&lt;=Калькулятор!$B$5,0,0)))</f>
        <v/>
      </c>
      <c r="M55" s="24" t="str">
        <f>IF(T55&gt;(Калькулятор!$B$5+2),"",IF(T55=Калькулятор!$B$5+2,0,IF(T55&lt;=Калькулятор!$B$5,0,0)))</f>
        <v/>
      </c>
      <c r="N55" s="24" t="str">
        <f>IF(T55&gt;(Калькулятор!$B$5+2),"",IF(T55=Калькулятор!$B$5+2,0,IF(T55&lt;=Калькулятор!$B$5,0,0)))</f>
        <v/>
      </c>
      <c r="O55" s="24" t="str">
        <f>IF(T55&gt;(Калькулятор!$B$5+2),"",IF(T55=Калькулятор!$B$5+2,0,IF(T55&lt;=Калькулятор!$B$5,0,0)))</f>
        <v/>
      </c>
      <c r="P55" s="24" t="str">
        <f>IF(T55&gt;(Калькулятор!$B$5+2),"",IF(T55=Калькулятор!$B$5+2,0,IF(T55&lt;=Калькулятор!$B$5,0,0)))</f>
        <v/>
      </c>
      <c r="Q55" s="24" t="str">
        <f>IF(T55&gt;(Калькулятор!$B$5+2),"",IF(T55=Калькулятор!$B$5+2,0,IF(T55&lt;=Калькулятор!$B$5,0,0)))</f>
        <v/>
      </c>
      <c r="R55" s="96" t="str">
        <f>IF(T55&gt;(Калькулятор!$B$5+2),"",IF(T55=Калькулятор!$B$5+2,XIRR($D$7:D54,$B$7:B54,50),"Х"))</f>
        <v/>
      </c>
      <c r="S55" s="23" t="str">
        <f>IF(T55&gt;(Калькулятор!$B$5+2),"",IF(T55=Калькулятор!$B$5+2,F55+E55+J55+H55,"Х"))</f>
        <v/>
      </c>
      <c r="T55" s="18">
        <v>49</v>
      </c>
      <c r="U55" s="19" t="str">
        <f ca="1">Калькулятор!E52</f>
        <v>погашено</v>
      </c>
    </row>
    <row r="56" spans="1:21" ht="15.75" x14ac:dyDescent="0.25">
      <c r="A56" s="20" t="str">
        <f>IF(T56&gt;(Калькулятор!$B$5+2),"",IF(T56=Калькулятор!$B$5+2,"Усього",Калькулятор!C53))</f>
        <v/>
      </c>
      <c r="B56" s="21" t="str">
        <f>IF(T56&gt;(Калькулятор!$B$5+2),"",IF(T56=Калькулятор!$B$5+2,"Х",Калькулятор!D53))</f>
        <v/>
      </c>
      <c r="C56" s="22" t="str">
        <f>IF(T56&gt;(Калькулятор!$B$5+2),"",IF(T56=Калькулятор!$B$5+2,SUM($C$8:C55),IFERROR(B56-B55,"")))</f>
        <v/>
      </c>
      <c r="D56" s="23" t="str">
        <f>IF(T56&gt;(Калькулятор!$B$5+2),"",IF(T56=Калькулятор!$B$5+2,SUM($D$8:D55),Калькулятор!J53))</f>
        <v/>
      </c>
      <c r="E56" s="23" t="str">
        <f>IF(T56&gt;(Калькулятор!$B$5+2),"",IF(T56=Калькулятор!$B$5+2,SUM(E55),Калькулятор!G53))</f>
        <v/>
      </c>
      <c r="F56" s="23" t="str">
        <f>IF(T56&gt;(Калькулятор!$B$5+2),"",IF(T56=Калькулятор!$B$5+2,SUM($F$7:F55),Калькулятор!H53))</f>
        <v/>
      </c>
      <c r="G56" s="24" t="str">
        <f>IF(T56&gt;(Калькулятор!$B$5+2),"",IF(T56=Калькулятор!$B$5+2,0,IF(T56&lt;=Калькулятор!$B$5,0,0)))</f>
        <v/>
      </c>
      <c r="H56" s="95" t="str">
        <f>IF(T56&gt;(Калькулятор!$B$5+2),"",IF(T56=Калькулятор!$B$5+2,SUM($H$7:H55),Калькулятор!F53))</f>
        <v/>
      </c>
      <c r="I56" s="25" t="str">
        <f>IF(T56&gt;(Калькулятор!$B$5+2),"",IF(T56=Калькулятор!$B$5+2,0,IF(T56&lt;=Калькулятор!$B$5,0,0)))</f>
        <v/>
      </c>
      <c r="J56" s="23" t="str">
        <f>IF(T56&gt;(Калькулятор!$B$5+2),"",IF(T56=Калькулятор!$B$5+2,SUM($J$7:J55),IF(T56&lt;=Калькулятор!$B$5,0,0)))</f>
        <v/>
      </c>
      <c r="K56" s="26" t="str">
        <f>IF(T56&gt;(Калькулятор!$B$5+2),"",IF(T56=Калькулятор!$B$5+2,0,IF(T56&lt;=Калькулятор!$B$5,0,0)))</f>
        <v/>
      </c>
      <c r="L56" s="24" t="str">
        <f>IF(T56&gt;(Калькулятор!$B$5+2),"",IF(T56=Калькулятор!$B$5+2,0,IF(T56&lt;=Калькулятор!$B$5,0,0)))</f>
        <v/>
      </c>
      <c r="M56" s="24" t="str">
        <f>IF(T56&gt;(Калькулятор!$B$5+2),"",IF(T56=Калькулятор!$B$5+2,0,IF(T56&lt;=Калькулятор!$B$5,0,0)))</f>
        <v/>
      </c>
      <c r="N56" s="24" t="str">
        <f>IF(T56&gt;(Калькулятор!$B$5+2),"",IF(T56=Калькулятор!$B$5+2,0,IF(T56&lt;=Калькулятор!$B$5,0,0)))</f>
        <v/>
      </c>
      <c r="O56" s="24" t="str">
        <f>IF(T56&gt;(Калькулятор!$B$5+2),"",IF(T56=Калькулятор!$B$5+2,0,IF(T56&lt;=Калькулятор!$B$5,0,0)))</f>
        <v/>
      </c>
      <c r="P56" s="24" t="str">
        <f>IF(T56&gt;(Калькулятор!$B$5+2),"",IF(T56=Калькулятор!$B$5+2,0,IF(T56&lt;=Калькулятор!$B$5,0,0)))</f>
        <v/>
      </c>
      <c r="Q56" s="24" t="str">
        <f>IF(T56&gt;(Калькулятор!$B$5+2),"",IF(T56=Калькулятор!$B$5+2,0,IF(T56&lt;=Калькулятор!$B$5,0,0)))</f>
        <v/>
      </c>
      <c r="R56" s="96" t="str">
        <f>IF(T56&gt;(Калькулятор!$B$5+2),"",IF(T56=Калькулятор!$B$5+2,XIRR($D$7:D55,$B$7:B55,50),"Х"))</f>
        <v/>
      </c>
      <c r="S56" s="23" t="str">
        <f>IF(T56&gt;(Калькулятор!$B$5+2),"",IF(T56=Калькулятор!$B$5+2,F56+E56+J56+H56,"Х"))</f>
        <v/>
      </c>
      <c r="T56" s="18">
        <v>50</v>
      </c>
      <c r="U56" s="19" t="str">
        <f ca="1">Калькулятор!E53</f>
        <v>погашено</v>
      </c>
    </row>
    <row r="57" spans="1:21" ht="15.75" x14ac:dyDescent="0.25">
      <c r="A57" s="20" t="str">
        <f>IF(T57&gt;(Калькулятор!$B$5+2),"",IF(T57=Калькулятор!$B$5+2,"Усього",Калькулятор!C54))</f>
        <v/>
      </c>
      <c r="B57" s="21" t="str">
        <f>IF(T57&gt;(Калькулятор!$B$5+2),"",IF(T57=Калькулятор!$B$5+2,"Х",Калькулятор!D54))</f>
        <v/>
      </c>
      <c r="C57" s="22" t="str">
        <f>IF(T57&gt;(Калькулятор!$B$5+2),"",IF(T57=Калькулятор!$B$5+2,SUM($C$8:C56),IFERROR(B57-B56,"")))</f>
        <v/>
      </c>
      <c r="D57" s="23" t="str">
        <f>IF(T57&gt;(Калькулятор!$B$5+2),"",IF(T57=Калькулятор!$B$5+2,SUM($D$8:D56),Калькулятор!J54))</f>
        <v/>
      </c>
      <c r="E57" s="23" t="str">
        <f>IF(T57&gt;(Калькулятор!$B$5+2),"",IF(T57=Калькулятор!$B$5+2,SUM(E56),Калькулятор!G54))</f>
        <v/>
      </c>
      <c r="F57" s="23" t="str">
        <f>IF(T57&gt;(Калькулятор!$B$5+2),"",IF(T57=Калькулятор!$B$5+2,SUM($F$7:F56),Калькулятор!H54))</f>
        <v/>
      </c>
      <c r="G57" s="24" t="str">
        <f>IF(T57&gt;(Калькулятор!$B$5+2),"",IF(T57=Калькулятор!$B$5+2,0,IF(T57&lt;=Калькулятор!$B$5,0,0)))</f>
        <v/>
      </c>
      <c r="H57" s="95" t="str">
        <f>IF(T57&gt;(Калькулятор!$B$5+2),"",IF(T57=Калькулятор!$B$5+2,SUM($H$7:H56),Калькулятор!F54))</f>
        <v/>
      </c>
      <c r="I57" s="25" t="str">
        <f>IF(T57&gt;(Калькулятор!$B$5+2),"",IF(T57=Калькулятор!$B$5+2,0,IF(T57&lt;=Калькулятор!$B$5,0,0)))</f>
        <v/>
      </c>
      <c r="J57" s="23" t="str">
        <f>IF(T57&gt;(Калькулятор!$B$5+2),"",IF(T57=Калькулятор!$B$5+2,SUM($J$7:J56),IF(T57&lt;=Калькулятор!$B$5,0,0)))</f>
        <v/>
      </c>
      <c r="K57" s="26" t="str">
        <f>IF(T57&gt;(Калькулятор!$B$5+2),"",IF(T57=Калькулятор!$B$5+2,0,IF(T57&lt;=Калькулятор!$B$5,0,0)))</f>
        <v/>
      </c>
      <c r="L57" s="24" t="str">
        <f>IF(T57&gt;(Калькулятор!$B$5+2),"",IF(T57=Калькулятор!$B$5+2,0,IF(T57&lt;=Калькулятор!$B$5,0,0)))</f>
        <v/>
      </c>
      <c r="M57" s="24" t="str">
        <f>IF(T57&gt;(Калькулятор!$B$5+2),"",IF(T57=Калькулятор!$B$5+2,0,IF(T57&lt;=Калькулятор!$B$5,0,0)))</f>
        <v/>
      </c>
      <c r="N57" s="24" t="str">
        <f>IF(T57&gt;(Калькулятор!$B$5+2),"",IF(T57=Калькулятор!$B$5+2,0,IF(T57&lt;=Калькулятор!$B$5,0,0)))</f>
        <v/>
      </c>
      <c r="O57" s="24" t="str">
        <f>IF(T57&gt;(Калькулятор!$B$5+2),"",IF(T57=Калькулятор!$B$5+2,0,IF(T57&lt;=Калькулятор!$B$5,0,0)))</f>
        <v/>
      </c>
      <c r="P57" s="24" t="str">
        <f>IF(T57&gt;(Калькулятор!$B$5+2),"",IF(T57=Калькулятор!$B$5+2,0,IF(T57&lt;=Калькулятор!$B$5,0,0)))</f>
        <v/>
      </c>
      <c r="Q57" s="24" t="str">
        <f>IF(T57&gt;(Калькулятор!$B$5+2),"",IF(T57=Калькулятор!$B$5+2,0,IF(T57&lt;=Калькулятор!$B$5,0,0)))</f>
        <v/>
      </c>
      <c r="R57" s="96" t="str">
        <f>IF(T57&gt;(Калькулятор!$B$5+2),"",IF(T57=Калькулятор!$B$5+2,XIRR($D$7:D56,$B$7:B56,50),"Х"))</f>
        <v/>
      </c>
      <c r="S57" s="23" t="str">
        <f>IF(T57&gt;(Калькулятор!$B$5+2),"",IF(T57=Калькулятор!$B$5+2,F57+E57+J57+H57,"Х"))</f>
        <v/>
      </c>
      <c r="T57" s="18">
        <v>51</v>
      </c>
      <c r="U57" s="19" t="str">
        <f ca="1">Калькулятор!E54</f>
        <v>погашено</v>
      </c>
    </row>
    <row r="58" spans="1:21" ht="15.75" x14ac:dyDescent="0.25">
      <c r="A58" s="20" t="str">
        <f>IF(T58&gt;(Калькулятор!$B$5+2),"",IF(T58=Калькулятор!$B$5+2,"Усього",Калькулятор!C55))</f>
        <v/>
      </c>
      <c r="B58" s="21" t="str">
        <f>IF(T58&gt;(Калькулятор!$B$5+2),"",IF(T58=Калькулятор!$B$5+2,"Х",Калькулятор!D55))</f>
        <v/>
      </c>
      <c r="C58" s="22" t="str">
        <f>IF(T58&gt;(Калькулятор!$B$5+2),"",IF(T58=Калькулятор!$B$5+2,SUM($C$8:C57),IFERROR(B58-B57,"")))</f>
        <v/>
      </c>
      <c r="D58" s="23" t="str">
        <f>IF(T58&gt;(Калькулятор!$B$5+2),"",IF(T58=Калькулятор!$B$5+2,SUM($D$8:D57),Калькулятор!J55))</f>
        <v/>
      </c>
      <c r="E58" s="23" t="str">
        <f>IF(T58&gt;(Калькулятор!$B$5+2),"",IF(T58=Калькулятор!$B$5+2,SUM(E57),Калькулятор!G55))</f>
        <v/>
      </c>
      <c r="F58" s="23" t="str">
        <f>IF(T58&gt;(Калькулятор!$B$5+2),"",IF(T58=Калькулятор!$B$5+2,SUM($F$7:F57),Калькулятор!H55))</f>
        <v/>
      </c>
      <c r="G58" s="24" t="str">
        <f>IF(T58&gt;(Калькулятор!$B$5+2),"",IF(T58=Калькулятор!$B$5+2,0,IF(T58&lt;=Калькулятор!$B$5,0,0)))</f>
        <v/>
      </c>
      <c r="H58" s="95" t="str">
        <f>IF(T58&gt;(Калькулятор!$B$5+2),"",IF(T58=Калькулятор!$B$5+2,SUM($H$7:H57),Калькулятор!F55))</f>
        <v/>
      </c>
      <c r="I58" s="25" t="str">
        <f>IF(T58&gt;(Калькулятор!$B$5+2),"",IF(T58=Калькулятор!$B$5+2,0,IF(T58&lt;=Калькулятор!$B$5,0,0)))</f>
        <v/>
      </c>
      <c r="J58" s="23" t="str">
        <f>IF(T58&gt;(Калькулятор!$B$5+2),"",IF(T58=Калькулятор!$B$5+2,SUM($J$7:J57),IF(T58&lt;=Калькулятор!$B$5,0,0)))</f>
        <v/>
      </c>
      <c r="K58" s="26" t="str">
        <f>IF(T58&gt;(Калькулятор!$B$5+2),"",IF(T58=Калькулятор!$B$5+2,0,IF(T58&lt;=Калькулятор!$B$5,0,0)))</f>
        <v/>
      </c>
      <c r="L58" s="24" t="str">
        <f>IF(T58&gt;(Калькулятор!$B$5+2),"",IF(T58=Калькулятор!$B$5+2,0,IF(T58&lt;=Калькулятор!$B$5,0,0)))</f>
        <v/>
      </c>
      <c r="M58" s="24" t="str">
        <f>IF(T58&gt;(Калькулятор!$B$5+2),"",IF(T58=Калькулятор!$B$5+2,0,IF(T58&lt;=Калькулятор!$B$5,0,0)))</f>
        <v/>
      </c>
      <c r="N58" s="24" t="str">
        <f>IF(T58&gt;(Калькулятор!$B$5+2),"",IF(T58=Калькулятор!$B$5+2,0,IF(T58&lt;=Калькулятор!$B$5,0,0)))</f>
        <v/>
      </c>
      <c r="O58" s="24" t="str">
        <f>IF(T58&gt;(Калькулятор!$B$5+2),"",IF(T58=Калькулятор!$B$5+2,0,IF(T58&lt;=Калькулятор!$B$5,0,0)))</f>
        <v/>
      </c>
      <c r="P58" s="24" t="str">
        <f>IF(T58&gt;(Калькулятор!$B$5+2),"",IF(T58=Калькулятор!$B$5+2,0,IF(T58&lt;=Калькулятор!$B$5,0,0)))</f>
        <v/>
      </c>
      <c r="Q58" s="24" t="str">
        <f>IF(T58&gt;(Калькулятор!$B$5+2),"",IF(T58=Калькулятор!$B$5+2,0,IF(T58&lt;=Калькулятор!$B$5,0,0)))</f>
        <v/>
      </c>
      <c r="R58" s="96" t="str">
        <f>IF(T58&gt;(Калькулятор!$B$5+2),"",IF(T58=Калькулятор!$B$5+2,XIRR($D$7:D57,$B$7:B57,50),"Х"))</f>
        <v/>
      </c>
      <c r="S58" s="23" t="str">
        <f>IF(T58&gt;(Калькулятор!$B$5+2),"",IF(T58=Калькулятор!$B$5+2,F58+E58+J58+H58,"Х"))</f>
        <v/>
      </c>
      <c r="T58" s="18">
        <v>52</v>
      </c>
      <c r="U58" s="19" t="str">
        <f ca="1">Калькулятор!E55</f>
        <v>погашено</v>
      </c>
    </row>
    <row r="59" spans="1:21" ht="15.75" x14ac:dyDescent="0.25">
      <c r="A59" s="20" t="str">
        <f>IF(T59&gt;(Калькулятор!$B$5+2),"",IF(T59=Калькулятор!$B$5+2,"Усього",Калькулятор!C56))</f>
        <v/>
      </c>
      <c r="B59" s="21" t="str">
        <f>IF(T59&gt;(Калькулятор!$B$5+2),"",IF(T59=Калькулятор!$B$5+2,"Х",Калькулятор!D56))</f>
        <v/>
      </c>
      <c r="C59" s="22" t="str">
        <f>IF(T59&gt;(Калькулятор!$B$5+2),"",IF(T59=Калькулятор!$B$5+2,SUM($C$8:C58),IFERROR(B59-B58,"")))</f>
        <v/>
      </c>
      <c r="D59" s="23" t="str">
        <f>IF(T59&gt;(Калькулятор!$B$5+2),"",IF(T59=Калькулятор!$B$5+2,SUM($D$8:D58),Калькулятор!J56))</f>
        <v/>
      </c>
      <c r="E59" s="23" t="str">
        <f>IF(T59&gt;(Калькулятор!$B$5+2),"",IF(T59=Калькулятор!$B$5+2,SUM(E58),Калькулятор!G56))</f>
        <v/>
      </c>
      <c r="F59" s="23" t="str">
        <f>IF(T59&gt;(Калькулятор!$B$5+2),"",IF(T59=Калькулятор!$B$5+2,SUM($F$7:F58),Калькулятор!H56))</f>
        <v/>
      </c>
      <c r="G59" s="24" t="str">
        <f>IF(T59&gt;(Калькулятор!$B$5+2),"",IF(T59=Калькулятор!$B$5+2,0,IF(T59&lt;=Калькулятор!$B$5,0,0)))</f>
        <v/>
      </c>
      <c r="H59" s="95" t="str">
        <f>IF(T59&gt;(Калькулятор!$B$5+2),"",IF(T59=Калькулятор!$B$5+2,SUM($H$7:H58),Калькулятор!F56))</f>
        <v/>
      </c>
      <c r="I59" s="25" t="str">
        <f>IF(T59&gt;(Калькулятор!$B$5+2),"",IF(T59=Калькулятор!$B$5+2,0,IF(T59&lt;=Калькулятор!$B$5,0,0)))</f>
        <v/>
      </c>
      <c r="J59" s="23" t="str">
        <f>IF(T59&gt;(Калькулятор!$B$5+2),"",IF(T59=Калькулятор!$B$5+2,SUM($J$7:J58),IF(T59&lt;=Калькулятор!$B$5,0,0)))</f>
        <v/>
      </c>
      <c r="K59" s="26" t="str">
        <f>IF(T59&gt;(Калькулятор!$B$5+2),"",IF(T59=Калькулятор!$B$5+2,0,IF(T59&lt;=Калькулятор!$B$5,0,0)))</f>
        <v/>
      </c>
      <c r="L59" s="24" t="str">
        <f>IF(T59&gt;(Калькулятор!$B$5+2),"",IF(T59=Калькулятор!$B$5+2,0,IF(T59&lt;=Калькулятор!$B$5,0,0)))</f>
        <v/>
      </c>
      <c r="M59" s="24" t="str">
        <f>IF(T59&gt;(Калькулятор!$B$5+2),"",IF(T59=Калькулятор!$B$5+2,0,IF(T59&lt;=Калькулятор!$B$5,0,0)))</f>
        <v/>
      </c>
      <c r="N59" s="24" t="str">
        <f>IF(T59&gt;(Калькулятор!$B$5+2),"",IF(T59=Калькулятор!$B$5+2,0,IF(T59&lt;=Калькулятор!$B$5,0,0)))</f>
        <v/>
      </c>
      <c r="O59" s="24" t="str">
        <f>IF(T59&gt;(Калькулятор!$B$5+2),"",IF(T59=Калькулятор!$B$5+2,0,IF(T59&lt;=Калькулятор!$B$5,0,0)))</f>
        <v/>
      </c>
      <c r="P59" s="24" t="str">
        <f>IF(T59&gt;(Калькулятор!$B$5+2),"",IF(T59=Калькулятор!$B$5+2,0,IF(T59&lt;=Калькулятор!$B$5,0,0)))</f>
        <v/>
      </c>
      <c r="Q59" s="24" t="str">
        <f>IF(T59&gt;(Калькулятор!$B$5+2),"",IF(T59=Калькулятор!$B$5+2,0,IF(T59&lt;=Калькулятор!$B$5,0,0)))</f>
        <v/>
      </c>
      <c r="R59" s="96" t="str">
        <f>IF(T59&gt;(Калькулятор!$B$5+2),"",IF(T59=Калькулятор!$B$5+2,XIRR($D$7:D58,$B$7:B58,50),"Х"))</f>
        <v/>
      </c>
      <c r="S59" s="23" t="str">
        <f>IF(T59&gt;(Калькулятор!$B$5+2),"",IF(T59=Калькулятор!$B$5+2,F59+E59+J59+H59,"Х"))</f>
        <v/>
      </c>
      <c r="T59" s="18">
        <v>53</v>
      </c>
      <c r="U59" s="19" t="str">
        <f ca="1">Калькулятор!E56</f>
        <v>погашено</v>
      </c>
    </row>
    <row r="60" spans="1:21" ht="15.75" x14ac:dyDescent="0.25">
      <c r="A60" s="20" t="str">
        <f>IF(T60&gt;(Калькулятор!$B$5+2),"",IF(T60=Калькулятор!$B$5+2,"Усього",Калькулятор!C57))</f>
        <v/>
      </c>
      <c r="B60" s="21" t="str">
        <f>IF(T60&gt;(Калькулятор!$B$5+2),"",IF(T60=Калькулятор!$B$5+2,"Х",Калькулятор!D57))</f>
        <v/>
      </c>
      <c r="C60" s="22" t="str">
        <f>IF(T60&gt;(Калькулятор!$B$5+2),"",IF(T60=Калькулятор!$B$5+2,SUM($C$8:C59),IFERROR(B60-B59,"")))</f>
        <v/>
      </c>
      <c r="D60" s="23" t="str">
        <f>IF(T60&gt;(Калькулятор!$B$5+2),"",IF(T60=Калькулятор!$B$5+2,SUM($D$8:D59),Калькулятор!J57))</f>
        <v/>
      </c>
      <c r="E60" s="23" t="str">
        <f>IF(T60&gt;(Калькулятор!$B$5+2),"",IF(T60=Калькулятор!$B$5+2,SUM(E59),Калькулятор!G57))</f>
        <v/>
      </c>
      <c r="F60" s="23" t="str">
        <f>IF(T60&gt;(Калькулятор!$B$5+2),"",IF(T60=Калькулятор!$B$5+2,SUM($F$7:F59),Калькулятор!H57))</f>
        <v/>
      </c>
      <c r="G60" s="24" t="str">
        <f>IF(T60&gt;(Калькулятор!$B$5+2),"",IF(T60=Калькулятор!$B$5+2,0,IF(T60&lt;=Калькулятор!$B$5,0,0)))</f>
        <v/>
      </c>
      <c r="H60" s="95" t="str">
        <f>IF(T60&gt;(Калькулятор!$B$5+2),"",IF(T60=Калькулятор!$B$5+2,SUM($H$7:H59),Калькулятор!F57))</f>
        <v/>
      </c>
      <c r="I60" s="25" t="str">
        <f>IF(T60&gt;(Калькулятор!$B$5+2),"",IF(T60=Калькулятор!$B$5+2,0,IF(T60&lt;=Калькулятор!$B$5,0,0)))</f>
        <v/>
      </c>
      <c r="J60" s="23" t="str">
        <f>IF(T60&gt;(Калькулятор!$B$5+2),"",IF(T60=Калькулятор!$B$5+2,SUM($J$7:J59),IF(T60&lt;=Калькулятор!$B$5,0,0)))</f>
        <v/>
      </c>
      <c r="K60" s="26" t="str">
        <f>IF(T60&gt;(Калькулятор!$B$5+2),"",IF(T60=Калькулятор!$B$5+2,0,IF(T60&lt;=Калькулятор!$B$5,0,0)))</f>
        <v/>
      </c>
      <c r="L60" s="24" t="str">
        <f>IF(T60&gt;(Калькулятор!$B$5+2),"",IF(T60=Калькулятор!$B$5+2,0,IF(T60&lt;=Калькулятор!$B$5,0,0)))</f>
        <v/>
      </c>
      <c r="M60" s="24" t="str">
        <f>IF(T60&gt;(Калькулятор!$B$5+2),"",IF(T60=Калькулятор!$B$5+2,0,IF(T60&lt;=Калькулятор!$B$5,0,0)))</f>
        <v/>
      </c>
      <c r="N60" s="24" t="str">
        <f>IF(T60&gt;(Калькулятор!$B$5+2),"",IF(T60=Калькулятор!$B$5+2,0,IF(T60&lt;=Калькулятор!$B$5,0,0)))</f>
        <v/>
      </c>
      <c r="O60" s="24" t="str">
        <f>IF(T60&gt;(Калькулятор!$B$5+2),"",IF(T60=Калькулятор!$B$5+2,0,IF(T60&lt;=Калькулятор!$B$5,0,0)))</f>
        <v/>
      </c>
      <c r="P60" s="24" t="str">
        <f>IF(T60&gt;(Калькулятор!$B$5+2),"",IF(T60=Калькулятор!$B$5+2,0,IF(T60&lt;=Калькулятор!$B$5,0,0)))</f>
        <v/>
      </c>
      <c r="Q60" s="24" t="str">
        <f>IF(T60&gt;(Калькулятор!$B$5+2),"",IF(T60=Калькулятор!$B$5+2,0,IF(T60&lt;=Калькулятор!$B$5,0,0)))</f>
        <v/>
      </c>
      <c r="R60" s="96" t="str">
        <f>IF(T60&gt;(Калькулятор!$B$5+2),"",IF(T60=Калькулятор!$B$5+2,XIRR($D$7:D59,$B$7:B59,50),"Х"))</f>
        <v/>
      </c>
      <c r="S60" s="23" t="str">
        <f>IF(T60&gt;(Калькулятор!$B$5+2),"",IF(T60=Калькулятор!$B$5+2,F60+E60+J60+H60,"Х"))</f>
        <v/>
      </c>
      <c r="T60" s="18">
        <v>54</v>
      </c>
      <c r="U60" s="19" t="str">
        <f ca="1">Калькулятор!E57</f>
        <v>погашено</v>
      </c>
    </row>
    <row r="61" spans="1:21" ht="15.75" x14ac:dyDescent="0.25">
      <c r="A61" s="20" t="str">
        <f>IF(T61&gt;(Калькулятор!$B$5+2),"",IF(T61=Калькулятор!$B$5+2,"Усього",Калькулятор!C58))</f>
        <v/>
      </c>
      <c r="B61" s="21" t="str">
        <f>IF(T61&gt;(Калькулятор!$B$5+2),"",IF(T61=Калькулятор!$B$5+2,"Х",Калькулятор!D58))</f>
        <v/>
      </c>
      <c r="C61" s="22" t="str">
        <f>IF(T61&gt;(Калькулятор!$B$5+2),"",IF(T61=Калькулятор!$B$5+2,SUM($C$8:C60),IFERROR(B61-B60,"")))</f>
        <v/>
      </c>
      <c r="D61" s="23" t="str">
        <f>IF(T61&gt;(Калькулятор!$B$5+2),"",IF(T61=Калькулятор!$B$5+2,SUM($D$8:D60),Калькулятор!J58))</f>
        <v/>
      </c>
      <c r="E61" s="23" t="str">
        <f>IF(T61&gt;(Калькулятор!$B$5+2),"",IF(T61=Калькулятор!$B$5+2,SUM(E60),Калькулятор!G58))</f>
        <v/>
      </c>
      <c r="F61" s="23" t="str">
        <f>IF(T61&gt;(Калькулятор!$B$5+2),"",IF(T61=Калькулятор!$B$5+2,SUM($F$7:F60),Калькулятор!H58))</f>
        <v/>
      </c>
      <c r="G61" s="24" t="str">
        <f>IF(T61&gt;(Калькулятор!$B$5+2),"",IF(T61=Калькулятор!$B$5+2,0,IF(T61&lt;=Калькулятор!$B$5,0,0)))</f>
        <v/>
      </c>
      <c r="H61" s="95" t="str">
        <f>IF(T61&gt;(Калькулятор!$B$5+2),"",IF(T61=Калькулятор!$B$5+2,SUM($H$7:H60),Калькулятор!F58))</f>
        <v/>
      </c>
      <c r="I61" s="25" t="str">
        <f>IF(T61&gt;(Калькулятор!$B$5+2),"",IF(T61=Калькулятор!$B$5+2,0,IF(T61&lt;=Калькулятор!$B$5,0,0)))</f>
        <v/>
      </c>
      <c r="J61" s="23" t="str">
        <f>IF(T61&gt;(Калькулятор!$B$5+2),"",IF(T61=Калькулятор!$B$5+2,SUM($J$7:J60),IF(T61&lt;=Калькулятор!$B$5,0,0)))</f>
        <v/>
      </c>
      <c r="K61" s="26" t="str">
        <f>IF(T61&gt;(Калькулятор!$B$5+2),"",IF(T61=Калькулятор!$B$5+2,0,IF(T61&lt;=Калькулятор!$B$5,0,0)))</f>
        <v/>
      </c>
      <c r="L61" s="24" t="str">
        <f>IF(T61&gt;(Калькулятор!$B$5+2),"",IF(T61=Калькулятор!$B$5+2,0,IF(T61&lt;=Калькулятор!$B$5,0,0)))</f>
        <v/>
      </c>
      <c r="M61" s="24" t="str">
        <f>IF(T61&gt;(Калькулятор!$B$5+2),"",IF(T61=Калькулятор!$B$5+2,0,IF(T61&lt;=Калькулятор!$B$5,0,0)))</f>
        <v/>
      </c>
      <c r="N61" s="24" t="str">
        <f>IF(T61&gt;(Калькулятор!$B$5+2),"",IF(T61=Калькулятор!$B$5+2,0,IF(T61&lt;=Калькулятор!$B$5,0,0)))</f>
        <v/>
      </c>
      <c r="O61" s="24" t="str">
        <f>IF(T61&gt;(Калькулятор!$B$5+2),"",IF(T61=Калькулятор!$B$5+2,0,IF(T61&lt;=Калькулятор!$B$5,0,0)))</f>
        <v/>
      </c>
      <c r="P61" s="24" t="str">
        <f>IF(T61&gt;(Калькулятор!$B$5+2),"",IF(T61=Калькулятор!$B$5+2,0,IF(T61&lt;=Калькулятор!$B$5,0,0)))</f>
        <v/>
      </c>
      <c r="Q61" s="24" t="str">
        <f>IF(T61&gt;(Калькулятор!$B$5+2),"",IF(T61=Калькулятор!$B$5+2,0,IF(T61&lt;=Калькулятор!$B$5,0,0)))</f>
        <v/>
      </c>
      <c r="R61" s="96" t="str">
        <f>IF(T61&gt;(Калькулятор!$B$5+2),"",IF(T61=Калькулятор!$B$5+2,XIRR($D$7:D60,$B$7:B60,50),"Х"))</f>
        <v/>
      </c>
      <c r="S61" s="23" t="str">
        <f>IF(T61&gt;(Калькулятор!$B$5+2),"",IF(T61=Калькулятор!$B$5+2,F61+E61+J61+H61,"Х"))</f>
        <v/>
      </c>
      <c r="T61" s="18">
        <v>55</v>
      </c>
      <c r="U61" s="19" t="str">
        <f ca="1">Калькулятор!E58</f>
        <v>погашено</v>
      </c>
    </row>
    <row r="62" spans="1:21" ht="15.75" x14ac:dyDescent="0.25">
      <c r="A62" s="20" t="str">
        <f>IF(T62&gt;(Калькулятор!$B$5+2),"",IF(T62=Калькулятор!$B$5+2,"Усього",Калькулятор!C59))</f>
        <v/>
      </c>
      <c r="B62" s="21" t="str">
        <f>IF(T62&gt;(Калькулятор!$B$5+2),"",IF(T62=Калькулятор!$B$5+2,"Х",Калькулятор!D59))</f>
        <v/>
      </c>
      <c r="C62" s="22" t="str">
        <f>IF(T62&gt;(Калькулятор!$B$5+2),"",IF(T62=Калькулятор!$B$5+2,SUM($C$8:C61),IFERROR(B62-B61,"")))</f>
        <v/>
      </c>
      <c r="D62" s="23" t="str">
        <f>IF(T62&gt;(Калькулятор!$B$5+2),"",IF(T62=Калькулятор!$B$5+2,SUM($D$8:D61),Калькулятор!J59))</f>
        <v/>
      </c>
      <c r="E62" s="23" t="str">
        <f>IF(T62&gt;(Калькулятор!$B$5+2),"",IF(T62=Калькулятор!$B$5+2,SUM(E61),Калькулятор!G59))</f>
        <v/>
      </c>
      <c r="F62" s="23" t="str">
        <f>IF(T62&gt;(Калькулятор!$B$5+2),"",IF(T62=Калькулятор!$B$5+2,SUM($F$7:F61),Калькулятор!H59))</f>
        <v/>
      </c>
      <c r="G62" s="24" t="str">
        <f>IF(T62&gt;(Калькулятор!$B$5+2),"",IF(T62=Калькулятор!$B$5+2,0,IF(T62&lt;=Калькулятор!$B$5,0,0)))</f>
        <v/>
      </c>
      <c r="H62" s="95" t="str">
        <f>IF(T62&gt;(Калькулятор!$B$5+2),"",IF(T62=Калькулятор!$B$5+2,SUM($H$7:H61),Калькулятор!F59))</f>
        <v/>
      </c>
      <c r="I62" s="25" t="str">
        <f>IF(T62&gt;(Калькулятор!$B$5+2),"",IF(T62=Калькулятор!$B$5+2,0,IF(T62&lt;=Калькулятор!$B$5,0,0)))</f>
        <v/>
      </c>
      <c r="J62" s="23" t="str">
        <f>IF(T62&gt;(Калькулятор!$B$5+2),"",IF(T62=Калькулятор!$B$5+2,SUM($J$7:J61),IF(T62&lt;=Калькулятор!$B$5,0,0)))</f>
        <v/>
      </c>
      <c r="K62" s="26" t="str">
        <f>IF(T62&gt;(Калькулятор!$B$5+2),"",IF(T62=Калькулятор!$B$5+2,0,IF(T62&lt;=Калькулятор!$B$5,0,0)))</f>
        <v/>
      </c>
      <c r="L62" s="24" t="str">
        <f>IF(T62&gt;(Калькулятор!$B$5+2),"",IF(T62=Калькулятор!$B$5+2,0,IF(T62&lt;=Калькулятор!$B$5,0,0)))</f>
        <v/>
      </c>
      <c r="M62" s="24" t="str">
        <f>IF(T62&gt;(Калькулятор!$B$5+2),"",IF(T62=Калькулятор!$B$5+2,0,IF(T62&lt;=Калькулятор!$B$5,0,0)))</f>
        <v/>
      </c>
      <c r="N62" s="24" t="str">
        <f>IF(T62&gt;(Калькулятор!$B$5+2),"",IF(T62=Калькулятор!$B$5+2,0,IF(T62&lt;=Калькулятор!$B$5,0,0)))</f>
        <v/>
      </c>
      <c r="O62" s="24" t="str">
        <f>IF(T62&gt;(Калькулятор!$B$5+2),"",IF(T62=Калькулятор!$B$5+2,0,IF(T62&lt;=Калькулятор!$B$5,0,0)))</f>
        <v/>
      </c>
      <c r="P62" s="24" t="str">
        <f>IF(T62&gt;(Калькулятор!$B$5+2),"",IF(T62=Калькулятор!$B$5+2,0,IF(T62&lt;=Калькулятор!$B$5,0,0)))</f>
        <v/>
      </c>
      <c r="Q62" s="24" t="str">
        <f>IF(T62&gt;(Калькулятор!$B$5+2),"",IF(T62=Калькулятор!$B$5+2,0,IF(T62&lt;=Калькулятор!$B$5,0,0)))</f>
        <v/>
      </c>
      <c r="R62" s="96" t="str">
        <f>IF(T62&gt;(Калькулятор!$B$5+2),"",IF(T62=Калькулятор!$B$5+2,XIRR($D$7:D61,$B$7:B61,50),"Х"))</f>
        <v/>
      </c>
      <c r="S62" s="23" t="str">
        <f>IF(T62&gt;(Калькулятор!$B$5+2),"",IF(T62=Калькулятор!$B$5+2,F62+E62+J62+H62,"Х"))</f>
        <v/>
      </c>
      <c r="T62" s="18">
        <v>56</v>
      </c>
      <c r="U62" s="19" t="str">
        <f ca="1">Калькулятор!E59</f>
        <v>погашено</v>
      </c>
    </row>
    <row r="63" spans="1:21" ht="15.75" x14ac:dyDescent="0.25">
      <c r="A63" s="20" t="str">
        <f>IF(T63&gt;(Калькулятор!$B$5+2),"",IF(T63=Калькулятор!$B$5+2,"Усього",Калькулятор!C60))</f>
        <v/>
      </c>
      <c r="B63" s="21" t="str">
        <f>IF(T63&gt;(Калькулятор!$B$5+2),"",IF(T63=Калькулятор!$B$5+2,"Х",Калькулятор!D60))</f>
        <v/>
      </c>
      <c r="C63" s="22" t="str">
        <f>IF(T63&gt;(Калькулятор!$B$5+2),"",IF(T63=Калькулятор!$B$5+2,SUM($C$8:C62),IFERROR(B63-B62,"")))</f>
        <v/>
      </c>
      <c r="D63" s="23" t="str">
        <f>IF(T63&gt;(Калькулятор!$B$5+2),"",IF(T63=Калькулятор!$B$5+2,SUM($D$8:D62),Калькулятор!J60))</f>
        <v/>
      </c>
      <c r="E63" s="23" t="str">
        <f>IF(T63&gt;(Калькулятор!$B$5+2),"",IF(T63=Калькулятор!$B$5+2,SUM(E62),Калькулятор!G60))</f>
        <v/>
      </c>
      <c r="F63" s="23" t="str">
        <f>IF(T63&gt;(Калькулятор!$B$5+2),"",IF(T63=Калькулятор!$B$5+2,SUM($F$7:F62),Калькулятор!H60))</f>
        <v/>
      </c>
      <c r="G63" s="24" t="str">
        <f>IF(T63&gt;(Калькулятор!$B$5+2),"",IF(T63=Калькулятор!$B$5+2,0,IF(T63&lt;=Калькулятор!$B$5,0,0)))</f>
        <v/>
      </c>
      <c r="H63" s="95" t="str">
        <f>IF(T63&gt;(Калькулятор!$B$5+2),"",IF(T63=Калькулятор!$B$5+2,SUM($H$7:H62),Калькулятор!F60))</f>
        <v/>
      </c>
      <c r="I63" s="25" t="str">
        <f>IF(T63&gt;(Калькулятор!$B$5+2),"",IF(T63=Калькулятор!$B$5+2,0,IF(T63&lt;=Калькулятор!$B$5,0,0)))</f>
        <v/>
      </c>
      <c r="J63" s="23" t="str">
        <f>IF(T63&gt;(Калькулятор!$B$5+2),"",IF(T63=Калькулятор!$B$5+2,SUM($J$7:J62),IF(T63&lt;=Калькулятор!$B$5,0,0)))</f>
        <v/>
      </c>
      <c r="K63" s="26" t="str">
        <f>IF(T63&gt;(Калькулятор!$B$5+2),"",IF(T63=Калькулятор!$B$5+2,0,IF(T63&lt;=Калькулятор!$B$5,0,0)))</f>
        <v/>
      </c>
      <c r="L63" s="24" t="str">
        <f>IF(T63&gt;(Калькулятор!$B$5+2),"",IF(T63=Калькулятор!$B$5+2,0,IF(T63&lt;=Калькулятор!$B$5,0,0)))</f>
        <v/>
      </c>
      <c r="M63" s="24" t="str">
        <f>IF(T63&gt;(Калькулятор!$B$5+2),"",IF(T63=Калькулятор!$B$5+2,0,IF(T63&lt;=Калькулятор!$B$5,0,0)))</f>
        <v/>
      </c>
      <c r="N63" s="24" t="str">
        <f>IF(T63&gt;(Калькулятор!$B$5+2),"",IF(T63=Калькулятор!$B$5+2,0,IF(T63&lt;=Калькулятор!$B$5,0,0)))</f>
        <v/>
      </c>
      <c r="O63" s="24" t="str">
        <f>IF(T63&gt;(Калькулятор!$B$5+2),"",IF(T63=Калькулятор!$B$5+2,0,IF(T63&lt;=Калькулятор!$B$5,0,0)))</f>
        <v/>
      </c>
      <c r="P63" s="24" t="str">
        <f>IF(T63&gt;(Калькулятор!$B$5+2),"",IF(T63=Калькулятор!$B$5+2,0,IF(T63&lt;=Калькулятор!$B$5,0,0)))</f>
        <v/>
      </c>
      <c r="Q63" s="24" t="str">
        <f>IF(T63&gt;(Калькулятор!$B$5+2),"",IF(T63=Калькулятор!$B$5+2,0,IF(T63&lt;=Калькулятор!$B$5,0,0)))</f>
        <v/>
      </c>
      <c r="R63" s="96" t="str">
        <f>IF(T63&gt;(Калькулятор!$B$5+2),"",IF(T63=Калькулятор!$B$5+2,XIRR($D$7:D62,$B$7:B62,50),"Х"))</f>
        <v/>
      </c>
      <c r="S63" s="23" t="str">
        <f>IF(T63&gt;(Калькулятор!$B$5+2),"",IF(T63=Калькулятор!$B$5+2,F63+E63+J63+H63,"Х"))</f>
        <v/>
      </c>
      <c r="T63" s="18">
        <v>57</v>
      </c>
      <c r="U63" s="19" t="str">
        <f ca="1">Калькулятор!E60</f>
        <v>погашено</v>
      </c>
    </row>
    <row r="64" spans="1:21" ht="15.75" x14ac:dyDescent="0.25">
      <c r="A64" s="20" t="str">
        <f>IF(T64&gt;(Калькулятор!$B$5+2),"",IF(T64=Калькулятор!$B$5+2,"Усього",Калькулятор!C61))</f>
        <v/>
      </c>
      <c r="B64" s="21" t="str">
        <f>IF(T64&gt;(Калькулятор!$B$5+2),"",IF(T64=Калькулятор!$B$5+2,"Х",Калькулятор!D61))</f>
        <v/>
      </c>
      <c r="C64" s="22" t="str">
        <f>IF(T64&gt;(Калькулятор!$B$5+2),"",IF(T64=Калькулятор!$B$5+2,SUM($C$8:C63),IFERROR(B64-B63,"")))</f>
        <v/>
      </c>
      <c r="D64" s="23" t="str">
        <f>IF(T64&gt;(Калькулятор!$B$5+2),"",IF(T64=Калькулятор!$B$5+2,SUM($D$8:D63),Калькулятор!J61))</f>
        <v/>
      </c>
      <c r="E64" s="23" t="str">
        <f>IF(T64&gt;(Калькулятор!$B$5+2),"",IF(T64=Калькулятор!$B$5+2,SUM(E63),Калькулятор!G61))</f>
        <v/>
      </c>
      <c r="F64" s="23" t="str">
        <f>IF(T64&gt;(Калькулятор!$B$5+2),"",IF(T64=Калькулятор!$B$5+2,SUM($F$7:F63),Калькулятор!H61))</f>
        <v/>
      </c>
      <c r="G64" s="24" t="str">
        <f>IF(T64&gt;(Калькулятор!$B$5+2),"",IF(T64=Калькулятор!$B$5+2,0,IF(T64&lt;=Калькулятор!$B$5,0,0)))</f>
        <v/>
      </c>
      <c r="H64" s="95" t="str">
        <f>IF(T64&gt;(Калькулятор!$B$5+2),"",IF(T64=Калькулятор!$B$5+2,SUM($H$7:H63),Калькулятор!F61))</f>
        <v/>
      </c>
      <c r="I64" s="25" t="str">
        <f>IF(T64&gt;(Калькулятор!$B$5+2),"",IF(T64=Калькулятор!$B$5+2,0,IF(T64&lt;=Калькулятор!$B$5,0,0)))</f>
        <v/>
      </c>
      <c r="J64" s="23" t="str">
        <f>IF(T64&gt;(Калькулятор!$B$5+2),"",IF(T64=Калькулятор!$B$5+2,SUM($J$7:J63),IF(T64&lt;=Калькулятор!$B$5,0,0)))</f>
        <v/>
      </c>
      <c r="K64" s="26" t="str">
        <f>IF(T64&gt;(Калькулятор!$B$5+2),"",IF(T64=Калькулятор!$B$5+2,0,IF(T64&lt;=Калькулятор!$B$5,0,0)))</f>
        <v/>
      </c>
      <c r="L64" s="24" t="str">
        <f>IF(T64&gt;(Калькулятор!$B$5+2),"",IF(T64=Калькулятор!$B$5+2,0,IF(T64&lt;=Калькулятор!$B$5,0,0)))</f>
        <v/>
      </c>
      <c r="M64" s="24" t="str">
        <f>IF(T64&gt;(Калькулятор!$B$5+2),"",IF(T64=Калькулятор!$B$5+2,0,IF(T64&lt;=Калькулятор!$B$5,0,0)))</f>
        <v/>
      </c>
      <c r="N64" s="24" t="str">
        <f>IF(T64&gt;(Калькулятор!$B$5+2),"",IF(T64=Калькулятор!$B$5+2,0,IF(T64&lt;=Калькулятор!$B$5,0,0)))</f>
        <v/>
      </c>
      <c r="O64" s="24" t="str">
        <f>IF(T64&gt;(Калькулятор!$B$5+2),"",IF(T64=Калькулятор!$B$5+2,0,IF(T64&lt;=Калькулятор!$B$5,0,0)))</f>
        <v/>
      </c>
      <c r="P64" s="24" t="str">
        <f>IF(T64&gt;(Калькулятор!$B$5+2),"",IF(T64=Калькулятор!$B$5+2,0,IF(T64&lt;=Калькулятор!$B$5,0,0)))</f>
        <v/>
      </c>
      <c r="Q64" s="24" t="str">
        <f>IF(T64&gt;(Калькулятор!$B$5+2),"",IF(T64=Калькулятор!$B$5+2,0,IF(T64&lt;=Калькулятор!$B$5,0,0)))</f>
        <v/>
      </c>
      <c r="R64" s="96" t="str">
        <f>IF(T64&gt;(Калькулятор!$B$5+2),"",IF(T64=Калькулятор!$B$5+2,XIRR($D$7:D63,$B$7:B63,50),"Х"))</f>
        <v/>
      </c>
      <c r="S64" s="23" t="str">
        <f>IF(T64&gt;(Калькулятор!$B$5+2),"",IF(T64=Калькулятор!$B$5+2,F64+E64+J64+H64,"Х"))</f>
        <v/>
      </c>
      <c r="T64" s="18">
        <v>58</v>
      </c>
      <c r="U64" s="19" t="str">
        <f ca="1">Калькулятор!E61</f>
        <v>погашено</v>
      </c>
    </row>
    <row r="65" spans="1:21" ht="15.75" x14ac:dyDescent="0.25">
      <c r="A65" s="20" t="str">
        <f>IF(T65&gt;(Калькулятор!$B$5+2),"",IF(T65=Калькулятор!$B$5+2,"Усього",Калькулятор!C62))</f>
        <v/>
      </c>
      <c r="B65" s="21" t="str">
        <f>IF(T65&gt;(Калькулятор!$B$5+2),"",IF(T65=Калькулятор!$B$5+2,"Х",Калькулятор!D62))</f>
        <v/>
      </c>
      <c r="C65" s="22" t="str">
        <f>IF(T65&gt;(Калькулятор!$B$5+2),"",IF(T65=Калькулятор!$B$5+2,SUM($C$8:C64),IFERROR(B65-B64,"")))</f>
        <v/>
      </c>
      <c r="D65" s="23" t="str">
        <f>IF(T65&gt;(Калькулятор!$B$5+2),"",IF(T65=Калькулятор!$B$5+2,SUM($D$8:D64),Калькулятор!J62))</f>
        <v/>
      </c>
      <c r="E65" s="23" t="str">
        <f>IF(T65&gt;(Калькулятор!$B$5+2),"",IF(T65=Калькулятор!$B$5+2,SUM(E64),Калькулятор!G62))</f>
        <v/>
      </c>
      <c r="F65" s="23" t="str">
        <f>IF(T65&gt;(Калькулятор!$B$5+2),"",IF(T65=Калькулятор!$B$5+2,SUM($F$7:F64),Калькулятор!H62))</f>
        <v/>
      </c>
      <c r="G65" s="24" t="str">
        <f>IF(T65&gt;(Калькулятор!$B$5+2),"",IF(T65=Калькулятор!$B$5+2,0,IF(T65&lt;=Калькулятор!$B$5,0,0)))</f>
        <v/>
      </c>
      <c r="H65" s="95" t="str">
        <f>IF(T65&gt;(Калькулятор!$B$5+2),"",IF(T65=Калькулятор!$B$5+2,SUM($H$7:H64),Калькулятор!F62))</f>
        <v/>
      </c>
      <c r="I65" s="25" t="str">
        <f>IF(T65&gt;(Калькулятор!$B$5+2),"",IF(T65=Калькулятор!$B$5+2,0,IF(T65&lt;=Калькулятор!$B$5,0,0)))</f>
        <v/>
      </c>
      <c r="J65" s="23" t="str">
        <f>IF(T65&gt;(Калькулятор!$B$5+2),"",IF(T65=Калькулятор!$B$5+2,SUM($J$7:J64),IF(T65&lt;=Калькулятор!$B$5,0,0)))</f>
        <v/>
      </c>
      <c r="K65" s="26" t="str">
        <f>IF(T65&gt;(Калькулятор!$B$5+2),"",IF(T65=Калькулятор!$B$5+2,0,IF(T65&lt;=Калькулятор!$B$5,0,0)))</f>
        <v/>
      </c>
      <c r="L65" s="24" t="str">
        <f>IF(T65&gt;(Калькулятор!$B$5+2),"",IF(T65=Калькулятор!$B$5+2,0,IF(T65&lt;=Калькулятор!$B$5,0,0)))</f>
        <v/>
      </c>
      <c r="M65" s="24" t="str">
        <f>IF(T65&gt;(Калькулятор!$B$5+2),"",IF(T65=Калькулятор!$B$5+2,0,IF(T65&lt;=Калькулятор!$B$5,0,0)))</f>
        <v/>
      </c>
      <c r="N65" s="24" t="str">
        <f>IF(T65&gt;(Калькулятор!$B$5+2),"",IF(T65=Калькулятор!$B$5+2,0,IF(T65&lt;=Калькулятор!$B$5,0,0)))</f>
        <v/>
      </c>
      <c r="O65" s="24" t="str">
        <f>IF(T65&gt;(Калькулятор!$B$5+2),"",IF(T65=Калькулятор!$B$5+2,0,IF(T65&lt;=Калькулятор!$B$5,0,0)))</f>
        <v/>
      </c>
      <c r="P65" s="24" t="str">
        <f>IF(T65&gt;(Калькулятор!$B$5+2),"",IF(T65=Калькулятор!$B$5+2,0,IF(T65&lt;=Калькулятор!$B$5,0,0)))</f>
        <v/>
      </c>
      <c r="Q65" s="24" t="str">
        <f>IF(T65&gt;(Калькулятор!$B$5+2),"",IF(T65=Калькулятор!$B$5+2,0,IF(T65&lt;=Калькулятор!$B$5,0,0)))</f>
        <v/>
      </c>
      <c r="R65" s="96" t="str">
        <f>IF(T65&gt;(Калькулятор!$B$5+2),"",IF(T65=Калькулятор!$B$5+2,XIRR($D$7:D64,$B$7:B64,50),"Х"))</f>
        <v/>
      </c>
      <c r="S65" s="23" t="str">
        <f>IF(T65&gt;(Калькулятор!$B$5+2),"",IF(T65=Калькулятор!$B$5+2,F65+E65+J65+H65,"Х"))</f>
        <v/>
      </c>
      <c r="T65" s="18">
        <v>59</v>
      </c>
      <c r="U65" s="19" t="str">
        <f ca="1">Калькулятор!E62</f>
        <v>погашено</v>
      </c>
    </row>
    <row r="66" spans="1:21" ht="15.75" x14ac:dyDescent="0.25">
      <c r="A66" s="20" t="str">
        <f>IF(T66&gt;(Калькулятор!$B$5+2),"",IF(T66=Калькулятор!$B$5+2,"Усього",Калькулятор!C63))</f>
        <v/>
      </c>
      <c r="B66" s="21" t="str">
        <f>IF(T66&gt;(Калькулятор!$B$5+2),"",IF(T66=Калькулятор!$B$5+2,"Х",Калькулятор!D63))</f>
        <v/>
      </c>
      <c r="C66" s="22" t="str">
        <f>IF(T66&gt;(Калькулятор!$B$5+2),"",IF(T66=Калькулятор!$B$5+2,SUM($C$8:C65),IFERROR(B66-B65,"")))</f>
        <v/>
      </c>
      <c r="D66" s="23" t="str">
        <f>IF(T66&gt;(Калькулятор!$B$5+2),"",IF(T66=Калькулятор!$B$5+2,SUM($D$8:D65),Калькулятор!J63))</f>
        <v/>
      </c>
      <c r="E66" s="23" t="str">
        <f>IF(T66&gt;(Калькулятор!$B$5+2),"",IF(T66=Калькулятор!$B$5+2,SUM(E65),Калькулятор!G63))</f>
        <v/>
      </c>
      <c r="F66" s="23" t="str">
        <f>IF(T66&gt;(Калькулятор!$B$5+2),"",IF(T66=Калькулятор!$B$5+2,SUM($F$7:F65),Калькулятор!H63))</f>
        <v/>
      </c>
      <c r="G66" s="24" t="str">
        <f>IF(T66&gt;(Калькулятор!$B$5+2),"",IF(T66=Калькулятор!$B$5+2,0,IF(T66&lt;=Калькулятор!$B$5,0,0)))</f>
        <v/>
      </c>
      <c r="H66" s="95" t="str">
        <f>IF(T66&gt;(Калькулятор!$B$5+2),"",IF(T66=Калькулятор!$B$5+2,SUM($H$7:H65),Калькулятор!F63))</f>
        <v/>
      </c>
      <c r="I66" s="25" t="str">
        <f>IF(T66&gt;(Калькулятор!$B$5+2),"",IF(T66=Калькулятор!$B$5+2,0,IF(T66&lt;=Калькулятор!$B$5,0,0)))</f>
        <v/>
      </c>
      <c r="J66" s="23" t="str">
        <f>IF(T66&gt;(Калькулятор!$B$5+2),"",IF(T66=Калькулятор!$B$5+2,SUM($J$7:J65),IF(T66&lt;=Калькулятор!$B$5,0,0)))</f>
        <v/>
      </c>
      <c r="K66" s="26" t="str">
        <f>IF(T66&gt;(Калькулятор!$B$5+2),"",IF(T66=Калькулятор!$B$5+2,0,IF(T66&lt;=Калькулятор!$B$5,0,0)))</f>
        <v/>
      </c>
      <c r="L66" s="24" t="str">
        <f>IF(T66&gt;(Калькулятор!$B$5+2),"",IF(T66=Калькулятор!$B$5+2,0,IF(T66&lt;=Калькулятор!$B$5,0,0)))</f>
        <v/>
      </c>
      <c r="M66" s="24" t="str">
        <f>IF(T66&gt;(Калькулятор!$B$5+2),"",IF(T66=Калькулятор!$B$5+2,0,IF(T66&lt;=Калькулятор!$B$5,0,0)))</f>
        <v/>
      </c>
      <c r="N66" s="24" t="str">
        <f>IF(T66&gt;(Калькулятор!$B$5+2),"",IF(T66=Калькулятор!$B$5+2,0,IF(T66&lt;=Калькулятор!$B$5,0,0)))</f>
        <v/>
      </c>
      <c r="O66" s="24" t="str">
        <f>IF(T66&gt;(Калькулятор!$B$5+2),"",IF(T66=Калькулятор!$B$5+2,0,IF(T66&lt;=Калькулятор!$B$5,0,0)))</f>
        <v/>
      </c>
      <c r="P66" s="24" t="str">
        <f>IF(T66&gt;(Калькулятор!$B$5+2),"",IF(T66=Калькулятор!$B$5+2,0,IF(T66&lt;=Калькулятор!$B$5,0,0)))</f>
        <v/>
      </c>
      <c r="Q66" s="24" t="str">
        <f>IF(T66&gt;(Калькулятор!$B$5+2),"",IF(T66=Калькулятор!$B$5+2,0,IF(T66&lt;=Калькулятор!$B$5,0,0)))</f>
        <v/>
      </c>
      <c r="R66" s="96" t="str">
        <f>IF(T66&gt;(Калькулятор!$B$5+2),"",IF(T66=Калькулятор!$B$5+2,XIRR($D$7:D65,$B$7:B65,50),"Х"))</f>
        <v/>
      </c>
      <c r="S66" s="23" t="str">
        <f>IF(T66&gt;(Калькулятор!$B$5+2),"",IF(T66=Калькулятор!$B$5+2,F66+E66+J66+H66,"Х"))</f>
        <v/>
      </c>
      <c r="T66" s="18">
        <v>60</v>
      </c>
      <c r="U66" s="19" t="str">
        <f ca="1">Калькулятор!E63</f>
        <v>погашено</v>
      </c>
    </row>
    <row r="67" spans="1:21" ht="15.75" x14ac:dyDescent="0.25">
      <c r="A67" s="20" t="str">
        <f>IF(T67&gt;(Калькулятор!$B$5+2),"",IF(T67=Калькулятор!$B$5+2,"Усього",Калькулятор!C64))</f>
        <v/>
      </c>
      <c r="B67" s="21" t="str">
        <f>IF(T67&gt;(Калькулятор!$B$5+2),"",IF(T67=Калькулятор!$B$5+2,"Х",Калькулятор!D64))</f>
        <v/>
      </c>
      <c r="C67" s="22" t="str">
        <f>IF(T67&gt;(Калькулятор!$B$5+2),"",IF(T67=Калькулятор!$B$5+2,SUM($C$8:C66),IFERROR(B67-B66,"")))</f>
        <v/>
      </c>
      <c r="D67" s="23" t="str">
        <f>IF(T67&gt;(Калькулятор!$B$5+2),"",IF(T67=Калькулятор!$B$5+2,SUM($D$8:D66),Калькулятор!J64))</f>
        <v/>
      </c>
      <c r="E67" s="23" t="str">
        <f>IF(T67&gt;(Калькулятор!$B$5+2),"",IF(T67=Калькулятор!$B$5+2,SUM(E66),Калькулятор!G64))</f>
        <v/>
      </c>
      <c r="F67" s="23" t="str">
        <f>IF(T67&gt;(Калькулятор!$B$5+2),"",IF(T67=Калькулятор!$B$5+2,SUM($F$7:F66),Калькулятор!H64))</f>
        <v/>
      </c>
      <c r="G67" s="24" t="str">
        <f>IF(T67&gt;(Калькулятор!$B$5+2),"",IF(T67=Калькулятор!$B$5+2,0,IF(T67&lt;=Калькулятор!$B$5,0,0)))</f>
        <v/>
      </c>
      <c r="H67" s="95" t="str">
        <f>IF(T67&gt;(Калькулятор!$B$5+2),"",IF(T67=Калькулятор!$B$5+2,SUM($H$7:H66),Калькулятор!F64))</f>
        <v/>
      </c>
      <c r="I67" s="25" t="str">
        <f>IF(T67&gt;(Калькулятор!$B$5+2),"",IF(T67=Калькулятор!$B$5+2,0,IF(T67&lt;=Калькулятор!$B$5,0,0)))</f>
        <v/>
      </c>
      <c r="J67" s="23" t="str">
        <f>IF(T67&gt;(Калькулятор!$B$5+2),"",IF(T67=Калькулятор!$B$5+2,SUM($J$7:J66),IF(T67&lt;=Калькулятор!$B$5,0,0)))</f>
        <v/>
      </c>
      <c r="K67" s="26" t="str">
        <f>IF(T67&gt;(Калькулятор!$B$5+2),"",IF(T67=Калькулятор!$B$5+2,0,IF(T67&lt;=Калькулятор!$B$5,0,0)))</f>
        <v/>
      </c>
      <c r="L67" s="24" t="str">
        <f>IF(T67&gt;(Калькулятор!$B$5+2),"",IF(T67=Калькулятор!$B$5+2,0,IF(T67&lt;=Калькулятор!$B$5,0,0)))</f>
        <v/>
      </c>
      <c r="M67" s="24" t="str">
        <f>IF(T67&gt;(Калькулятор!$B$5+2),"",IF(T67=Калькулятор!$B$5+2,0,IF(T67&lt;=Калькулятор!$B$5,0,0)))</f>
        <v/>
      </c>
      <c r="N67" s="24" t="str">
        <f>IF(T67&gt;(Калькулятор!$B$5+2),"",IF(T67=Калькулятор!$B$5+2,0,IF(T67&lt;=Калькулятор!$B$5,0,0)))</f>
        <v/>
      </c>
      <c r="O67" s="24" t="str">
        <f>IF(T67&gt;(Калькулятор!$B$5+2),"",IF(T67=Калькулятор!$B$5+2,0,IF(T67&lt;=Калькулятор!$B$5,0,0)))</f>
        <v/>
      </c>
      <c r="P67" s="24" t="str">
        <f>IF(T67&gt;(Калькулятор!$B$5+2),"",IF(T67=Калькулятор!$B$5+2,0,IF(T67&lt;=Калькулятор!$B$5,0,0)))</f>
        <v/>
      </c>
      <c r="Q67" s="24" t="str">
        <f>IF(T67&gt;(Калькулятор!$B$5+2),"",IF(T67=Калькулятор!$B$5+2,0,IF(T67&lt;=Калькулятор!$B$5,0,0)))</f>
        <v/>
      </c>
      <c r="R67" s="96" t="str">
        <f>IF(T67&gt;(Калькулятор!$B$5+2),"",IF(T67=Калькулятор!$B$5+2,XIRR($D$7:D66,$B$7:B66,50),"Х"))</f>
        <v/>
      </c>
      <c r="S67" s="23" t="str">
        <f>IF(T67&gt;(Калькулятор!$B$5+2),"",IF(T67=Калькулятор!$B$5+2,F67+E67+J67+H67,"Х"))</f>
        <v/>
      </c>
      <c r="T67" s="18">
        <v>61</v>
      </c>
      <c r="U67" s="19" t="str">
        <f ca="1">Калькулятор!E64</f>
        <v>погашено</v>
      </c>
    </row>
    <row r="68" spans="1:21" ht="15.75" x14ac:dyDescent="0.25">
      <c r="A68" s="20" t="str">
        <f>IF(T68&gt;(Калькулятор!$B$5+2),"",IF(T68=Калькулятор!$B$5+2,"Усього",Калькулятор!C65))</f>
        <v/>
      </c>
      <c r="B68" s="21" t="str">
        <f>IF(T68&gt;(Калькулятор!$B$5+2),"",IF(T68=Калькулятор!$B$5+2,"Х",Калькулятор!D65))</f>
        <v/>
      </c>
      <c r="C68" s="22" t="str">
        <f>IF(T68&gt;(Калькулятор!$B$5+2),"",IF(T68=Калькулятор!$B$5+2,SUM($C$8:C67),IFERROR(B68-B67,"")))</f>
        <v/>
      </c>
      <c r="D68" s="23" t="str">
        <f>IF(T68&gt;(Калькулятор!$B$5+2),"",IF(T68=Калькулятор!$B$5+2,SUM($D$8:D67),Калькулятор!J65))</f>
        <v/>
      </c>
      <c r="E68" s="23" t="str">
        <f>IF(T68&gt;(Калькулятор!$B$5+2),"",IF(T68=Калькулятор!$B$5+2,SUM(E67),Калькулятор!G65))</f>
        <v/>
      </c>
      <c r="F68" s="23" t="str">
        <f>IF(T68&gt;(Калькулятор!$B$5+2),"",IF(T68=Калькулятор!$B$5+2,SUM($F$7:F67),Калькулятор!H65))</f>
        <v/>
      </c>
      <c r="G68" s="24" t="str">
        <f>IF(T68&gt;(Калькулятор!$B$5+2),"",IF(T68=Калькулятор!$B$5+2,0,IF(T68&lt;=Калькулятор!$B$5,0,0)))</f>
        <v/>
      </c>
      <c r="H68" s="95" t="str">
        <f>IF(T68&gt;(Калькулятор!$B$5+2),"",IF(T68=Калькулятор!$B$5+2,SUM($H$7:H67),Калькулятор!F65))</f>
        <v/>
      </c>
      <c r="I68" s="25" t="str">
        <f>IF(T68&gt;(Калькулятор!$B$5+2),"",IF(T68=Калькулятор!$B$5+2,0,IF(T68&lt;=Калькулятор!$B$5,0,0)))</f>
        <v/>
      </c>
      <c r="J68" s="23" t="str">
        <f>IF(T68&gt;(Калькулятор!$B$5+2),"",IF(T68=Калькулятор!$B$5+2,SUM($J$7:J67),IF(T68&lt;=Калькулятор!$B$5,0,0)))</f>
        <v/>
      </c>
      <c r="K68" s="26" t="str">
        <f>IF(T68&gt;(Калькулятор!$B$5+2),"",IF(T68=Калькулятор!$B$5+2,0,IF(T68&lt;=Калькулятор!$B$5,0,0)))</f>
        <v/>
      </c>
      <c r="L68" s="24" t="str">
        <f>IF(T68&gt;(Калькулятор!$B$5+2),"",IF(T68=Калькулятор!$B$5+2,0,IF(T68&lt;=Калькулятор!$B$5,0,0)))</f>
        <v/>
      </c>
      <c r="M68" s="24" t="str">
        <f>IF(T68&gt;(Калькулятор!$B$5+2),"",IF(T68=Калькулятор!$B$5+2,0,IF(T68&lt;=Калькулятор!$B$5,0,0)))</f>
        <v/>
      </c>
      <c r="N68" s="24" t="str">
        <f>IF(T68&gt;(Калькулятор!$B$5+2),"",IF(T68=Калькулятор!$B$5+2,0,IF(T68&lt;=Калькулятор!$B$5,0,0)))</f>
        <v/>
      </c>
      <c r="O68" s="24" t="str">
        <f>IF(T68&gt;(Калькулятор!$B$5+2),"",IF(T68=Калькулятор!$B$5+2,0,IF(T68&lt;=Калькулятор!$B$5,0,0)))</f>
        <v/>
      </c>
      <c r="P68" s="24" t="str">
        <f>IF(T68&gt;(Калькулятор!$B$5+2),"",IF(T68=Калькулятор!$B$5+2,0,IF(T68&lt;=Калькулятор!$B$5,0,0)))</f>
        <v/>
      </c>
      <c r="Q68" s="24" t="str">
        <f>IF(T68&gt;(Калькулятор!$B$5+2),"",IF(T68=Калькулятор!$B$5+2,0,IF(T68&lt;=Калькулятор!$B$5,0,0)))</f>
        <v/>
      </c>
      <c r="R68" s="96" t="str">
        <f>IF(T68&gt;(Калькулятор!$B$5+2),"",IF(T68=Калькулятор!$B$5+2,XIRR($D$7:D67,$B$7:B67,50),"Х"))</f>
        <v/>
      </c>
      <c r="S68" s="23" t="str">
        <f>IF(T68&gt;(Калькулятор!$B$5+2),"",IF(T68=Калькулятор!$B$5+2,F68+E68+J68+H68,"Х"))</f>
        <v/>
      </c>
      <c r="T68" s="18">
        <v>62</v>
      </c>
      <c r="U68" s="19" t="str">
        <f ca="1">Калькулятор!E65</f>
        <v>погашено</v>
      </c>
    </row>
    <row r="69" spans="1:21" ht="15.75" x14ac:dyDescent="0.25">
      <c r="A69" s="20" t="str">
        <f>IF(T69&gt;(Калькулятор!$B$5+2),"",IF(T69=Калькулятор!$B$5+2,"Усього",Калькулятор!C66))</f>
        <v/>
      </c>
      <c r="B69" s="21" t="str">
        <f>IF(T69&gt;(Калькулятор!$B$5+2),"",IF(T69=Калькулятор!$B$5+2,"Х",Калькулятор!D66))</f>
        <v/>
      </c>
      <c r="C69" s="22" t="str">
        <f>IF(T69&gt;(Калькулятор!$B$5+2),"",IF(T69=Калькулятор!$B$5+2,SUM($C$8:C68),IFERROR(B69-B68,"")))</f>
        <v/>
      </c>
      <c r="D69" s="23" t="str">
        <f>IF(T69&gt;(Калькулятор!$B$5+2),"",IF(T69=Калькулятор!$B$5+2,SUM($D$8:D68),Калькулятор!J66))</f>
        <v/>
      </c>
      <c r="E69" s="23" t="str">
        <f>IF(T69&gt;(Калькулятор!$B$5+2),"",IF(T69=Калькулятор!$B$5+2,SUM(E68),Калькулятор!G66))</f>
        <v/>
      </c>
      <c r="F69" s="23" t="str">
        <f>IF(T69&gt;(Калькулятор!$B$5+2),"",IF(T69=Калькулятор!$B$5+2,SUM($F$7:F68),Калькулятор!H66))</f>
        <v/>
      </c>
      <c r="G69" s="24" t="str">
        <f>IF(T69&gt;(Калькулятор!$B$5+2),"",IF(T69=Калькулятор!$B$5+2,0,IF(T69&lt;=Калькулятор!$B$5,0,0)))</f>
        <v/>
      </c>
      <c r="H69" s="95" t="str">
        <f>IF(T69&gt;(Калькулятор!$B$5+2),"",IF(T69=Калькулятор!$B$5+2,SUM($H$7:H68),Калькулятор!F66))</f>
        <v/>
      </c>
      <c r="I69" s="25" t="str">
        <f>IF(T69&gt;(Калькулятор!$B$5+2),"",IF(T69=Калькулятор!$B$5+2,0,IF(T69&lt;=Калькулятор!$B$5,0,0)))</f>
        <v/>
      </c>
      <c r="J69" s="23" t="str">
        <f>IF(T69&gt;(Калькулятор!$B$5+2),"",IF(T69=Калькулятор!$B$5+2,SUM($J$7:J68),IF(T69&lt;=Калькулятор!$B$5,0,0)))</f>
        <v/>
      </c>
      <c r="K69" s="26" t="str">
        <f>IF(T69&gt;(Калькулятор!$B$5+2),"",IF(T69=Калькулятор!$B$5+2,0,IF(T69&lt;=Калькулятор!$B$5,0,0)))</f>
        <v/>
      </c>
      <c r="L69" s="24" t="str">
        <f>IF(T69&gt;(Калькулятор!$B$5+2),"",IF(T69=Калькулятор!$B$5+2,0,IF(T69&lt;=Калькулятор!$B$5,0,0)))</f>
        <v/>
      </c>
      <c r="M69" s="24" t="str">
        <f>IF(T69&gt;(Калькулятор!$B$5+2),"",IF(T69=Калькулятор!$B$5+2,0,IF(T69&lt;=Калькулятор!$B$5,0,0)))</f>
        <v/>
      </c>
      <c r="N69" s="24" t="str">
        <f>IF(T69&gt;(Калькулятор!$B$5+2),"",IF(T69=Калькулятор!$B$5+2,0,IF(T69&lt;=Калькулятор!$B$5,0,0)))</f>
        <v/>
      </c>
      <c r="O69" s="24" t="str">
        <f>IF(T69&gt;(Калькулятор!$B$5+2),"",IF(T69=Калькулятор!$B$5+2,0,IF(T69&lt;=Калькулятор!$B$5,0,0)))</f>
        <v/>
      </c>
      <c r="P69" s="24" t="str">
        <f>IF(T69&gt;(Калькулятор!$B$5+2),"",IF(T69=Калькулятор!$B$5+2,0,IF(T69&lt;=Калькулятор!$B$5,0,0)))</f>
        <v/>
      </c>
      <c r="Q69" s="24" t="str">
        <f>IF(T69&gt;(Калькулятор!$B$5+2),"",IF(T69=Калькулятор!$B$5+2,0,IF(T69&lt;=Калькулятор!$B$5,0,0)))</f>
        <v/>
      </c>
      <c r="R69" s="96" t="str">
        <f>IF(T69&gt;(Калькулятор!$B$5+2),"",IF(T69=Калькулятор!$B$5+2,XIRR($D$7:D68,$B$7:B68,50),"Х"))</f>
        <v/>
      </c>
      <c r="S69" s="23" t="str">
        <f>IF(T69&gt;(Калькулятор!$B$5+2),"",IF(T69=Калькулятор!$B$5+2,F69+E69+J69+H69,"Х"))</f>
        <v/>
      </c>
      <c r="T69" s="18">
        <v>63</v>
      </c>
      <c r="U69" s="19" t="str">
        <f ca="1">Калькулятор!E66</f>
        <v>погашено</v>
      </c>
    </row>
    <row r="70" spans="1:21" ht="15.75" x14ac:dyDescent="0.25">
      <c r="A70" s="20" t="str">
        <f>IF(T70&gt;(Калькулятор!$B$5+2),"",IF(T70=Калькулятор!$B$5+2,"Усього",Калькулятор!C67))</f>
        <v/>
      </c>
      <c r="B70" s="21" t="str">
        <f>IF(T70&gt;(Калькулятор!$B$5+2),"",IF(T70=Калькулятор!$B$5+2,"Х",Калькулятор!D67))</f>
        <v/>
      </c>
      <c r="C70" s="22" t="str">
        <f>IF(T70&gt;(Калькулятор!$B$5+2),"",IF(T70=Калькулятор!$B$5+2,SUM($C$8:C69),IFERROR(B70-B69,"")))</f>
        <v/>
      </c>
      <c r="D70" s="23" t="str">
        <f>IF(T70&gt;(Калькулятор!$B$5+2),"",IF(T70=Калькулятор!$B$5+2,SUM($D$8:D69),Калькулятор!J67))</f>
        <v/>
      </c>
      <c r="E70" s="23" t="str">
        <f>IF(T70&gt;(Калькулятор!$B$5+2),"",IF(T70=Калькулятор!$B$5+2,SUM(E69),Калькулятор!G67))</f>
        <v/>
      </c>
      <c r="F70" s="23" t="str">
        <f>IF(T70&gt;(Калькулятор!$B$5+2),"",IF(T70=Калькулятор!$B$5+2,SUM($F$7:F69),Калькулятор!H67))</f>
        <v/>
      </c>
      <c r="G70" s="24" t="str">
        <f>IF(T70&gt;(Калькулятор!$B$5+2),"",IF(T70=Калькулятор!$B$5+2,0,IF(T70&lt;=Калькулятор!$B$5,0,0)))</f>
        <v/>
      </c>
      <c r="H70" s="95" t="str">
        <f>IF(T70&gt;(Калькулятор!$B$5+2),"",IF(T70=Калькулятор!$B$5+2,SUM($H$7:H69),Калькулятор!F67))</f>
        <v/>
      </c>
      <c r="I70" s="25" t="str">
        <f>IF(T70&gt;(Калькулятор!$B$5+2),"",IF(T70=Калькулятор!$B$5+2,0,IF(T70&lt;=Калькулятор!$B$5,0,0)))</f>
        <v/>
      </c>
      <c r="J70" s="23" t="str">
        <f>IF(T70&gt;(Калькулятор!$B$5+2),"",IF(T70=Калькулятор!$B$5+2,SUM($J$7:J69),IF(T70&lt;=Калькулятор!$B$5,0,0)))</f>
        <v/>
      </c>
      <c r="K70" s="26" t="str">
        <f>IF(T70&gt;(Калькулятор!$B$5+2),"",IF(T70=Калькулятор!$B$5+2,0,IF(T70&lt;=Калькулятор!$B$5,0,0)))</f>
        <v/>
      </c>
      <c r="L70" s="24" t="str">
        <f>IF(T70&gt;(Калькулятор!$B$5+2),"",IF(T70=Калькулятор!$B$5+2,0,IF(T70&lt;=Калькулятор!$B$5,0,0)))</f>
        <v/>
      </c>
      <c r="M70" s="24" t="str">
        <f>IF(T70&gt;(Калькулятор!$B$5+2),"",IF(T70=Калькулятор!$B$5+2,0,IF(T70&lt;=Калькулятор!$B$5,0,0)))</f>
        <v/>
      </c>
      <c r="N70" s="24" t="str">
        <f>IF(T70&gt;(Калькулятор!$B$5+2),"",IF(T70=Калькулятор!$B$5+2,0,IF(T70&lt;=Калькулятор!$B$5,0,0)))</f>
        <v/>
      </c>
      <c r="O70" s="24" t="str">
        <f>IF(T70&gt;(Калькулятор!$B$5+2),"",IF(T70=Калькулятор!$B$5+2,0,IF(T70&lt;=Калькулятор!$B$5,0,0)))</f>
        <v/>
      </c>
      <c r="P70" s="24" t="str">
        <f>IF(T70&gt;(Калькулятор!$B$5+2),"",IF(T70=Калькулятор!$B$5+2,0,IF(T70&lt;=Калькулятор!$B$5,0,0)))</f>
        <v/>
      </c>
      <c r="Q70" s="24" t="str">
        <f>IF(T70&gt;(Калькулятор!$B$5+2),"",IF(T70=Калькулятор!$B$5+2,0,IF(T70&lt;=Калькулятор!$B$5,0,0)))</f>
        <v/>
      </c>
      <c r="R70" s="96" t="str">
        <f>IF(T70&gt;(Калькулятор!$B$5+2),"",IF(T70=Калькулятор!$B$5+2,XIRR($D$7:D69,$B$7:B69,50),"Х"))</f>
        <v/>
      </c>
      <c r="S70" s="23" t="str">
        <f>IF(T70&gt;(Калькулятор!$B$5+2),"",IF(T70=Калькулятор!$B$5+2,F70+E70+J70+H70,"Х"))</f>
        <v/>
      </c>
      <c r="T70" s="18">
        <v>64</v>
      </c>
      <c r="U70" s="19" t="str">
        <f ca="1">Калькулятор!E67</f>
        <v>погашено</v>
      </c>
    </row>
    <row r="71" spans="1:21" ht="15.75" x14ac:dyDescent="0.25">
      <c r="A71" s="20" t="str">
        <f>IF(T71&gt;(Калькулятор!$B$5+2),"",IF(T71=Калькулятор!$B$5+2,"Усього",Калькулятор!C68))</f>
        <v/>
      </c>
      <c r="B71" s="21" t="str">
        <f>IF(T71&gt;(Калькулятор!$B$5+2),"",IF(T71=Калькулятор!$B$5+2,"Х",Калькулятор!D68))</f>
        <v/>
      </c>
      <c r="C71" s="22" t="str">
        <f>IF(T71&gt;(Калькулятор!$B$5+2),"",IF(T71=Калькулятор!$B$5+2,SUM($C$8:C70),IFERROR(B71-B70,"")))</f>
        <v/>
      </c>
      <c r="D71" s="23" t="str">
        <f>IF(T71&gt;(Калькулятор!$B$5+2),"",IF(T71=Калькулятор!$B$5+2,SUM($D$8:D70),Калькулятор!J68))</f>
        <v/>
      </c>
      <c r="E71" s="23" t="str">
        <f>IF(T71&gt;(Калькулятор!$B$5+2),"",IF(T71=Калькулятор!$B$5+2,SUM(E70),Калькулятор!G68))</f>
        <v/>
      </c>
      <c r="F71" s="23" t="str">
        <f>IF(T71&gt;(Калькулятор!$B$5+2),"",IF(T71=Калькулятор!$B$5+2,SUM($F$7:F70),Калькулятор!H68))</f>
        <v/>
      </c>
      <c r="G71" s="24" t="str">
        <f>IF(T71&gt;(Калькулятор!$B$5+2),"",IF(T71=Калькулятор!$B$5+2,0,IF(T71&lt;=Калькулятор!$B$5,0,0)))</f>
        <v/>
      </c>
      <c r="H71" s="95" t="str">
        <f>IF(T71&gt;(Калькулятор!$B$5+2),"",IF(T71=Калькулятор!$B$5+2,SUM($H$7:H70),Калькулятор!F68))</f>
        <v/>
      </c>
      <c r="I71" s="25" t="str">
        <f>IF(T71&gt;(Калькулятор!$B$5+2),"",IF(T71=Калькулятор!$B$5+2,0,IF(T71&lt;=Калькулятор!$B$5,0,0)))</f>
        <v/>
      </c>
      <c r="J71" s="23" t="str">
        <f>IF(T71&gt;(Калькулятор!$B$5+2),"",IF(T71=Калькулятор!$B$5+2,SUM($J$7:J70),IF(T71&lt;=Калькулятор!$B$5,0,0)))</f>
        <v/>
      </c>
      <c r="K71" s="26" t="str">
        <f>IF(T71&gt;(Калькулятор!$B$5+2),"",IF(T71=Калькулятор!$B$5+2,0,IF(T71&lt;=Калькулятор!$B$5,0,0)))</f>
        <v/>
      </c>
      <c r="L71" s="24" t="str">
        <f>IF(T71&gt;(Калькулятор!$B$5+2),"",IF(T71=Калькулятор!$B$5+2,0,IF(T71&lt;=Калькулятор!$B$5,0,0)))</f>
        <v/>
      </c>
      <c r="M71" s="24" t="str">
        <f>IF(T71&gt;(Калькулятор!$B$5+2),"",IF(T71=Калькулятор!$B$5+2,0,IF(T71&lt;=Калькулятор!$B$5,0,0)))</f>
        <v/>
      </c>
      <c r="N71" s="24" t="str">
        <f>IF(T71&gt;(Калькулятор!$B$5+2),"",IF(T71=Калькулятор!$B$5+2,0,IF(T71&lt;=Калькулятор!$B$5,0,0)))</f>
        <v/>
      </c>
      <c r="O71" s="24" t="str">
        <f>IF(T71&gt;(Калькулятор!$B$5+2),"",IF(T71=Калькулятор!$B$5+2,0,IF(T71&lt;=Калькулятор!$B$5,0,0)))</f>
        <v/>
      </c>
      <c r="P71" s="24" t="str">
        <f>IF(T71&gt;(Калькулятор!$B$5+2),"",IF(T71=Калькулятор!$B$5+2,0,IF(T71&lt;=Калькулятор!$B$5,0,0)))</f>
        <v/>
      </c>
      <c r="Q71" s="24" t="str">
        <f>IF(T71&gt;(Калькулятор!$B$5+2),"",IF(T71=Калькулятор!$B$5+2,0,IF(T71&lt;=Калькулятор!$B$5,0,0)))</f>
        <v/>
      </c>
      <c r="R71" s="96" t="str">
        <f>IF(T71&gt;(Калькулятор!$B$5+2),"",IF(T71=Калькулятор!$B$5+2,XIRR($D$7:D70,$B$7:B70,50),"Х"))</f>
        <v/>
      </c>
      <c r="S71" s="23" t="str">
        <f>IF(T71&gt;(Калькулятор!$B$5+2),"",IF(T71=Калькулятор!$B$5+2,F71+E71+J71+H71,"Х"))</f>
        <v/>
      </c>
      <c r="T71" s="18">
        <v>65</v>
      </c>
      <c r="U71" s="19" t="str">
        <f ca="1">Калькулятор!E68</f>
        <v>погашено</v>
      </c>
    </row>
    <row r="72" spans="1:21" ht="15.75" x14ac:dyDescent="0.25">
      <c r="A72" s="20" t="str">
        <f>IF(T72&gt;(Калькулятор!$B$5+2),"",IF(T72=Калькулятор!$B$5+2,"Усього",Калькулятор!C69))</f>
        <v/>
      </c>
      <c r="B72" s="21" t="str">
        <f>IF(T72&gt;(Калькулятор!$B$5+2),"",IF(T72=Калькулятор!$B$5+2,"Х",Калькулятор!D69))</f>
        <v/>
      </c>
      <c r="C72" s="22" t="str">
        <f>IF(T72&gt;(Калькулятор!$B$5+2),"",IF(T72=Калькулятор!$B$5+2,SUM($C$8:C71),IFERROR(B72-B71,"")))</f>
        <v/>
      </c>
      <c r="D72" s="23" t="str">
        <f>IF(T72&gt;(Калькулятор!$B$5+2),"",IF(T72=Калькулятор!$B$5+2,SUM($D$8:D71),Калькулятор!J69))</f>
        <v/>
      </c>
      <c r="E72" s="23" t="str">
        <f>IF(T72&gt;(Калькулятор!$B$5+2),"",IF(T72=Калькулятор!$B$5+2,SUM(E71),Калькулятор!G69))</f>
        <v/>
      </c>
      <c r="F72" s="23" t="str">
        <f>IF(T72&gt;(Калькулятор!$B$5+2),"",IF(T72=Калькулятор!$B$5+2,SUM($F$7:F71),Калькулятор!H69))</f>
        <v/>
      </c>
      <c r="G72" s="24" t="str">
        <f>IF(T72&gt;(Калькулятор!$B$5+2),"",IF(T72=Калькулятор!$B$5+2,0,IF(T72&lt;=Калькулятор!$B$5,0,0)))</f>
        <v/>
      </c>
      <c r="H72" s="95" t="str">
        <f>IF(T72&gt;(Калькулятор!$B$5+2),"",IF(T72=Калькулятор!$B$5+2,SUM($H$7:H71),Калькулятор!F69))</f>
        <v/>
      </c>
      <c r="I72" s="25" t="str">
        <f>IF(T72&gt;(Калькулятор!$B$5+2),"",IF(T72=Калькулятор!$B$5+2,0,IF(T72&lt;=Калькулятор!$B$5,0,0)))</f>
        <v/>
      </c>
      <c r="J72" s="23" t="str">
        <f>IF(T72&gt;(Калькулятор!$B$5+2),"",IF(T72=Калькулятор!$B$5+2,SUM($J$7:J71),IF(T72&lt;=Калькулятор!$B$5,0,0)))</f>
        <v/>
      </c>
      <c r="K72" s="26" t="str">
        <f>IF(T72&gt;(Калькулятор!$B$5+2),"",IF(T72=Калькулятор!$B$5+2,0,IF(T72&lt;=Калькулятор!$B$5,0,0)))</f>
        <v/>
      </c>
      <c r="L72" s="24" t="str">
        <f>IF(T72&gt;(Калькулятор!$B$5+2),"",IF(T72=Калькулятор!$B$5+2,0,IF(T72&lt;=Калькулятор!$B$5,0,0)))</f>
        <v/>
      </c>
      <c r="M72" s="24" t="str">
        <f>IF(T72&gt;(Калькулятор!$B$5+2),"",IF(T72=Калькулятор!$B$5+2,0,IF(T72&lt;=Калькулятор!$B$5,0,0)))</f>
        <v/>
      </c>
      <c r="N72" s="24" t="str">
        <f>IF(T72&gt;(Калькулятор!$B$5+2),"",IF(T72=Калькулятор!$B$5+2,0,IF(T72&lt;=Калькулятор!$B$5,0,0)))</f>
        <v/>
      </c>
      <c r="O72" s="24" t="str">
        <f>IF(T72&gt;(Калькулятор!$B$5+2),"",IF(T72=Калькулятор!$B$5+2,0,IF(T72&lt;=Калькулятор!$B$5,0,0)))</f>
        <v/>
      </c>
      <c r="P72" s="24" t="str">
        <f>IF(T72&gt;(Калькулятор!$B$5+2),"",IF(T72=Калькулятор!$B$5+2,0,IF(T72&lt;=Калькулятор!$B$5,0,0)))</f>
        <v/>
      </c>
      <c r="Q72" s="24" t="str">
        <f>IF(T72&gt;(Калькулятор!$B$5+2),"",IF(T72=Калькулятор!$B$5+2,0,IF(T72&lt;=Калькулятор!$B$5,0,0)))</f>
        <v/>
      </c>
      <c r="R72" s="96" t="str">
        <f>IF(T72&gt;(Калькулятор!$B$5+2),"",IF(T72=Калькулятор!$B$5+2,XIRR($D$7:D71,$B$7:B71,50),"Х"))</f>
        <v/>
      </c>
      <c r="S72" s="23" t="str">
        <f>IF(T72&gt;(Калькулятор!$B$5+2),"",IF(T72=Калькулятор!$B$5+2,F72+E72+J72+H72,"Х"))</f>
        <v/>
      </c>
      <c r="T72" s="18">
        <v>66</v>
      </c>
      <c r="U72" s="19" t="str">
        <f ca="1">Калькулятор!E69</f>
        <v>погашено</v>
      </c>
    </row>
    <row r="73" spans="1:21" ht="15.75" x14ac:dyDescent="0.25">
      <c r="A73" s="20" t="str">
        <f>IF(T73&gt;(Калькулятор!$B$5+2),"",IF(T73=Калькулятор!$B$5+2,"Усього",Калькулятор!C70))</f>
        <v/>
      </c>
      <c r="B73" s="21" t="str">
        <f>IF(T73&gt;(Калькулятор!$B$5+2),"",IF(T73=Калькулятор!$B$5+2,"Х",Калькулятор!D70))</f>
        <v/>
      </c>
      <c r="C73" s="22" t="str">
        <f>IF(T73&gt;(Калькулятор!$B$5+2),"",IF(T73=Калькулятор!$B$5+2,SUM($C$8:C72),IFERROR(B73-B72,"")))</f>
        <v/>
      </c>
      <c r="D73" s="23" t="str">
        <f>IF(T73&gt;(Калькулятор!$B$5+2),"",IF(T73=Калькулятор!$B$5+2,SUM($D$8:D72),Калькулятор!J70))</f>
        <v/>
      </c>
      <c r="E73" s="23" t="str">
        <f>IF(T73&gt;(Калькулятор!$B$5+2),"",IF(T73=Калькулятор!$B$5+2,SUM(E72),Калькулятор!G70))</f>
        <v/>
      </c>
      <c r="F73" s="23" t="str">
        <f>IF(T73&gt;(Калькулятор!$B$5+2),"",IF(T73=Калькулятор!$B$5+2,SUM($F$7:F72),Калькулятор!H70))</f>
        <v/>
      </c>
      <c r="G73" s="24" t="str">
        <f>IF(T73&gt;(Калькулятор!$B$5+2),"",IF(T73=Калькулятор!$B$5+2,0,IF(T73&lt;=Калькулятор!$B$5,0,0)))</f>
        <v/>
      </c>
      <c r="H73" s="95" t="str">
        <f>IF(T73&gt;(Калькулятор!$B$5+2),"",IF(T73=Калькулятор!$B$5+2,SUM($H$7:H72),Калькулятор!F70))</f>
        <v/>
      </c>
      <c r="I73" s="25" t="str">
        <f>IF(T73&gt;(Калькулятор!$B$5+2),"",IF(T73=Калькулятор!$B$5+2,0,IF(T73&lt;=Калькулятор!$B$5,0,0)))</f>
        <v/>
      </c>
      <c r="J73" s="23" t="str">
        <f>IF(T73&gt;(Калькулятор!$B$5+2),"",IF(T73=Калькулятор!$B$5+2,SUM($J$7:J72),IF(T73&lt;=Калькулятор!$B$5,0,0)))</f>
        <v/>
      </c>
      <c r="K73" s="26" t="str">
        <f>IF(T73&gt;(Калькулятор!$B$5+2),"",IF(T73=Калькулятор!$B$5+2,0,IF(T73&lt;=Калькулятор!$B$5,0,0)))</f>
        <v/>
      </c>
      <c r="L73" s="24" t="str">
        <f>IF(T73&gt;(Калькулятор!$B$5+2),"",IF(T73=Калькулятор!$B$5+2,0,IF(T73&lt;=Калькулятор!$B$5,0,0)))</f>
        <v/>
      </c>
      <c r="M73" s="24" t="str">
        <f>IF(T73&gt;(Калькулятор!$B$5+2),"",IF(T73=Калькулятор!$B$5+2,0,IF(T73&lt;=Калькулятор!$B$5,0,0)))</f>
        <v/>
      </c>
      <c r="N73" s="24" t="str">
        <f>IF(T73&gt;(Калькулятор!$B$5+2),"",IF(T73=Калькулятор!$B$5+2,0,IF(T73&lt;=Калькулятор!$B$5,0,0)))</f>
        <v/>
      </c>
      <c r="O73" s="24" t="str">
        <f>IF(T73&gt;(Калькулятор!$B$5+2),"",IF(T73=Калькулятор!$B$5+2,0,IF(T73&lt;=Калькулятор!$B$5,0,0)))</f>
        <v/>
      </c>
      <c r="P73" s="24" t="str">
        <f>IF(T73&gt;(Калькулятор!$B$5+2),"",IF(T73=Калькулятор!$B$5+2,0,IF(T73&lt;=Калькулятор!$B$5,0,0)))</f>
        <v/>
      </c>
      <c r="Q73" s="24" t="str">
        <f>IF(T73&gt;(Калькулятор!$B$5+2),"",IF(T73=Калькулятор!$B$5+2,0,IF(T73&lt;=Калькулятор!$B$5,0,0)))</f>
        <v/>
      </c>
      <c r="R73" s="96" t="str">
        <f>IF(T73&gt;(Калькулятор!$B$5+2),"",IF(T73=Калькулятор!$B$5+2,XIRR($D$7:D72,$B$7:B72,50),"Х"))</f>
        <v/>
      </c>
      <c r="S73" s="23" t="str">
        <f>IF(T73&gt;(Калькулятор!$B$5+2),"",IF(T73=Калькулятор!$B$5+2,F73+E73+J73+H73,"Х"))</f>
        <v/>
      </c>
      <c r="T73" s="18">
        <v>67</v>
      </c>
      <c r="U73" s="19" t="str">
        <f ca="1">Калькулятор!E70</f>
        <v>погашено</v>
      </c>
    </row>
    <row r="74" spans="1:21" ht="15.75" x14ac:dyDescent="0.25">
      <c r="A74" s="20" t="str">
        <f>IF(T74&gt;(Калькулятор!$B$5+2),"",IF(T74=Калькулятор!$B$5+2,"Усього",Калькулятор!C71))</f>
        <v/>
      </c>
      <c r="B74" s="21" t="str">
        <f>IF(T74&gt;(Калькулятор!$B$5+2),"",IF(T74=Калькулятор!$B$5+2,"Х",Калькулятор!D71))</f>
        <v/>
      </c>
      <c r="C74" s="22" t="str">
        <f>IF(T74&gt;(Калькулятор!$B$5+2),"",IF(T74=Калькулятор!$B$5+2,SUM($C$8:C73),IFERROR(B74-B73,"")))</f>
        <v/>
      </c>
      <c r="D74" s="23" t="str">
        <f>IF(T74&gt;(Калькулятор!$B$5+2),"",IF(T74=Калькулятор!$B$5+2,SUM($D$8:D73),Калькулятор!J71))</f>
        <v/>
      </c>
      <c r="E74" s="23" t="str">
        <f>IF(T74&gt;(Калькулятор!$B$5+2),"",IF(T74=Калькулятор!$B$5+2,SUM(E73),Калькулятор!G71))</f>
        <v/>
      </c>
      <c r="F74" s="23" t="str">
        <f>IF(T74&gt;(Калькулятор!$B$5+2),"",IF(T74=Калькулятор!$B$5+2,SUM($F$7:F73),Калькулятор!H71))</f>
        <v/>
      </c>
      <c r="G74" s="24" t="str">
        <f>IF(T74&gt;(Калькулятор!$B$5+2),"",IF(T74=Калькулятор!$B$5+2,0,IF(T74&lt;=Калькулятор!$B$5,0,0)))</f>
        <v/>
      </c>
      <c r="H74" s="95" t="str">
        <f>IF(T74&gt;(Калькулятор!$B$5+2),"",IF(T74=Калькулятор!$B$5+2,SUM($H$7:H73),Калькулятор!F71))</f>
        <v/>
      </c>
      <c r="I74" s="25" t="str">
        <f>IF(T74&gt;(Калькулятор!$B$5+2),"",IF(T74=Калькулятор!$B$5+2,0,IF(T74&lt;=Калькулятор!$B$5,0,0)))</f>
        <v/>
      </c>
      <c r="J74" s="23" t="str">
        <f>IF(T74&gt;(Калькулятор!$B$5+2),"",IF(T74=Калькулятор!$B$5+2,SUM($J$7:J73),IF(T74&lt;=Калькулятор!$B$5,0,0)))</f>
        <v/>
      </c>
      <c r="K74" s="26" t="str">
        <f>IF(T74&gt;(Калькулятор!$B$5+2),"",IF(T74=Калькулятор!$B$5+2,0,IF(T74&lt;=Калькулятор!$B$5,0,0)))</f>
        <v/>
      </c>
      <c r="L74" s="24" t="str">
        <f>IF(T74&gt;(Калькулятор!$B$5+2),"",IF(T74=Калькулятор!$B$5+2,0,IF(T74&lt;=Калькулятор!$B$5,0,0)))</f>
        <v/>
      </c>
      <c r="M74" s="24" t="str">
        <f>IF(T74&gt;(Калькулятор!$B$5+2),"",IF(T74=Калькулятор!$B$5+2,0,IF(T74&lt;=Калькулятор!$B$5,0,0)))</f>
        <v/>
      </c>
      <c r="N74" s="24" t="str">
        <f>IF(T74&gt;(Калькулятор!$B$5+2),"",IF(T74=Калькулятор!$B$5+2,0,IF(T74&lt;=Калькулятор!$B$5,0,0)))</f>
        <v/>
      </c>
      <c r="O74" s="24" t="str">
        <f>IF(T74&gt;(Калькулятор!$B$5+2),"",IF(T74=Калькулятор!$B$5+2,0,IF(T74&lt;=Калькулятор!$B$5,0,0)))</f>
        <v/>
      </c>
      <c r="P74" s="24" t="str">
        <f>IF(T74&gt;(Калькулятор!$B$5+2),"",IF(T74=Калькулятор!$B$5+2,0,IF(T74&lt;=Калькулятор!$B$5,0,0)))</f>
        <v/>
      </c>
      <c r="Q74" s="24" t="str">
        <f>IF(T74&gt;(Калькулятор!$B$5+2),"",IF(T74=Калькулятор!$B$5+2,0,IF(T74&lt;=Калькулятор!$B$5,0,0)))</f>
        <v/>
      </c>
      <c r="R74" s="96" t="str">
        <f>IF(T74&gt;(Калькулятор!$B$5+2),"",IF(T74=Калькулятор!$B$5+2,XIRR($D$7:D73,$B$7:B73,50),"Х"))</f>
        <v/>
      </c>
      <c r="S74" s="23" t="str">
        <f>IF(T74&gt;(Калькулятор!$B$5+2),"",IF(T74=Калькулятор!$B$5+2,F74+E74+J74+H74,"Х"))</f>
        <v/>
      </c>
      <c r="T74" s="18">
        <v>68</v>
      </c>
      <c r="U74" s="19" t="str">
        <f ca="1">Калькулятор!E71</f>
        <v>погашено</v>
      </c>
    </row>
    <row r="75" spans="1:21" ht="15.75" x14ac:dyDescent="0.25">
      <c r="A75" s="20" t="str">
        <f>IF(T75&gt;(Калькулятор!$B$5+2),"",IF(T75=Калькулятор!$B$5+2,"Усього",Калькулятор!C72))</f>
        <v/>
      </c>
      <c r="B75" s="21" t="str">
        <f>IF(T75&gt;(Калькулятор!$B$5+2),"",IF(T75=Калькулятор!$B$5+2,"Х",Калькулятор!D72))</f>
        <v/>
      </c>
      <c r="C75" s="22" t="str">
        <f>IF(T75&gt;(Калькулятор!$B$5+2),"",IF(T75=Калькулятор!$B$5+2,SUM($C$8:C74),IFERROR(B75-B74,"")))</f>
        <v/>
      </c>
      <c r="D75" s="23" t="str">
        <f>IF(T75&gt;(Калькулятор!$B$5+2),"",IF(T75=Калькулятор!$B$5+2,SUM($D$8:D74),Калькулятор!J72))</f>
        <v/>
      </c>
      <c r="E75" s="23" t="str">
        <f>IF(T75&gt;(Калькулятор!$B$5+2),"",IF(T75=Калькулятор!$B$5+2,SUM(E74),Калькулятор!G72))</f>
        <v/>
      </c>
      <c r="F75" s="23" t="str">
        <f>IF(T75&gt;(Калькулятор!$B$5+2),"",IF(T75=Калькулятор!$B$5+2,SUM($F$7:F74),Калькулятор!H72))</f>
        <v/>
      </c>
      <c r="G75" s="24" t="str">
        <f>IF(T75&gt;(Калькулятор!$B$5+2),"",IF(T75=Калькулятор!$B$5+2,0,IF(T75&lt;=Калькулятор!$B$5,0,0)))</f>
        <v/>
      </c>
      <c r="H75" s="95" t="str">
        <f>IF(T75&gt;(Калькулятор!$B$5+2),"",IF(T75=Калькулятор!$B$5+2,SUM($H$7:H74),Калькулятор!F72))</f>
        <v/>
      </c>
      <c r="I75" s="25" t="str">
        <f>IF(T75&gt;(Калькулятор!$B$5+2),"",IF(T75=Калькулятор!$B$5+2,0,IF(T75&lt;=Калькулятор!$B$5,0,0)))</f>
        <v/>
      </c>
      <c r="J75" s="23" t="str">
        <f>IF(T75&gt;(Калькулятор!$B$5+2),"",IF(T75=Калькулятор!$B$5+2,SUM($J$7:J74),IF(T75&lt;=Калькулятор!$B$5,0,0)))</f>
        <v/>
      </c>
      <c r="K75" s="26" t="str">
        <f>IF(T75&gt;(Калькулятор!$B$5+2),"",IF(T75=Калькулятор!$B$5+2,0,IF(T75&lt;=Калькулятор!$B$5,0,0)))</f>
        <v/>
      </c>
      <c r="L75" s="24" t="str">
        <f>IF(T75&gt;(Калькулятор!$B$5+2),"",IF(T75=Калькулятор!$B$5+2,0,IF(T75&lt;=Калькулятор!$B$5,0,0)))</f>
        <v/>
      </c>
      <c r="M75" s="24" t="str">
        <f>IF(T75&gt;(Калькулятор!$B$5+2),"",IF(T75=Калькулятор!$B$5+2,0,IF(T75&lt;=Калькулятор!$B$5,0,0)))</f>
        <v/>
      </c>
      <c r="N75" s="24" t="str">
        <f>IF(T75&gt;(Калькулятор!$B$5+2),"",IF(T75=Калькулятор!$B$5+2,0,IF(T75&lt;=Калькулятор!$B$5,0,0)))</f>
        <v/>
      </c>
      <c r="O75" s="24" t="str">
        <f>IF(T75&gt;(Калькулятор!$B$5+2),"",IF(T75=Калькулятор!$B$5+2,0,IF(T75&lt;=Калькулятор!$B$5,0,0)))</f>
        <v/>
      </c>
      <c r="P75" s="24" t="str">
        <f>IF(T75&gt;(Калькулятор!$B$5+2),"",IF(T75=Калькулятор!$B$5+2,0,IF(T75&lt;=Калькулятор!$B$5,0,0)))</f>
        <v/>
      </c>
      <c r="Q75" s="24" t="str">
        <f>IF(T75&gt;(Калькулятор!$B$5+2),"",IF(T75=Калькулятор!$B$5+2,0,IF(T75&lt;=Калькулятор!$B$5,0,0)))</f>
        <v/>
      </c>
      <c r="R75" s="96" t="str">
        <f>IF(T75&gt;(Калькулятор!$B$5+2),"",IF(T75=Калькулятор!$B$5+2,XIRR($D$7:D74,$B$7:B74,50),"Х"))</f>
        <v/>
      </c>
      <c r="S75" s="23" t="str">
        <f>IF(T75&gt;(Калькулятор!$B$5+2),"",IF(T75=Калькулятор!$B$5+2,F75+E75+J75+H75,"Х"))</f>
        <v/>
      </c>
      <c r="T75" s="18">
        <v>69</v>
      </c>
      <c r="U75" s="19" t="str">
        <f ca="1">Калькулятор!E72</f>
        <v>погашено</v>
      </c>
    </row>
    <row r="76" spans="1:21" ht="15.75" x14ac:dyDescent="0.25">
      <c r="A76" s="20" t="str">
        <f>IF(T76&gt;(Калькулятор!$B$5+2),"",IF(T76=Калькулятор!$B$5+2,"Усього",Калькулятор!C73))</f>
        <v/>
      </c>
      <c r="B76" s="21" t="str">
        <f>IF(T76&gt;(Калькулятор!$B$5+2),"",IF(T76=Калькулятор!$B$5+2,"Х",Калькулятор!D73))</f>
        <v/>
      </c>
      <c r="C76" s="22" t="str">
        <f>IF(T76&gt;(Калькулятор!$B$5+2),"",IF(T76=Калькулятор!$B$5+2,SUM($C$8:C75),IFERROR(B76-B75,"")))</f>
        <v/>
      </c>
      <c r="D76" s="23" t="str">
        <f>IF(T76&gt;(Калькулятор!$B$5+2),"",IF(T76=Калькулятор!$B$5+2,SUM($D$8:D75),Калькулятор!J73))</f>
        <v/>
      </c>
      <c r="E76" s="23" t="str">
        <f>IF(T76&gt;(Калькулятор!$B$5+2),"",IF(T76=Калькулятор!$B$5+2,SUM(E75),Калькулятор!G73))</f>
        <v/>
      </c>
      <c r="F76" s="23" t="str">
        <f>IF(T76&gt;(Калькулятор!$B$5+2),"",IF(T76=Калькулятор!$B$5+2,SUM($F$7:F75),Калькулятор!H73))</f>
        <v/>
      </c>
      <c r="G76" s="24" t="str">
        <f>IF(T76&gt;(Калькулятор!$B$5+2),"",IF(T76=Калькулятор!$B$5+2,0,IF(T76&lt;=Калькулятор!$B$5,0,0)))</f>
        <v/>
      </c>
      <c r="H76" s="95" t="str">
        <f>IF(T76&gt;(Калькулятор!$B$5+2),"",IF(T76=Калькулятор!$B$5+2,SUM($H$7:H75),Калькулятор!F73))</f>
        <v/>
      </c>
      <c r="I76" s="25" t="str">
        <f>IF(T76&gt;(Калькулятор!$B$5+2),"",IF(T76=Калькулятор!$B$5+2,0,IF(T76&lt;=Калькулятор!$B$5,0,0)))</f>
        <v/>
      </c>
      <c r="J76" s="23" t="str">
        <f>IF(T76&gt;(Калькулятор!$B$5+2),"",IF(T76=Калькулятор!$B$5+2,SUM($J$7:J75),IF(T76&lt;=Калькулятор!$B$5,0,0)))</f>
        <v/>
      </c>
      <c r="K76" s="26" t="str">
        <f>IF(T76&gt;(Калькулятор!$B$5+2),"",IF(T76=Калькулятор!$B$5+2,0,IF(T76&lt;=Калькулятор!$B$5,0,0)))</f>
        <v/>
      </c>
      <c r="L76" s="24" t="str">
        <f>IF(T76&gt;(Калькулятор!$B$5+2),"",IF(T76=Калькулятор!$B$5+2,0,IF(T76&lt;=Калькулятор!$B$5,0,0)))</f>
        <v/>
      </c>
      <c r="M76" s="24" t="str">
        <f>IF(T76&gt;(Калькулятор!$B$5+2),"",IF(T76=Калькулятор!$B$5+2,0,IF(T76&lt;=Калькулятор!$B$5,0,0)))</f>
        <v/>
      </c>
      <c r="N76" s="24" t="str">
        <f>IF(T76&gt;(Калькулятор!$B$5+2),"",IF(T76=Калькулятор!$B$5+2,0,IF(T76&lt;=Калькулятор!$B$5,0,0)))</f>
        <v/>
      </c>
      <c r="O76" s="24" t="str">
        <f>IF(T76&gt;(Калькулятор!$B$5+2),"",IF(T76=Калькулятор!$B$5+2,0,IF(T76&lt;=Калькулятор!$B$5,0,0)))</f>
        <v/>
      </c>
      <c r="P76" s="24" t="str">
        <f>IF(T76&gt;(Калькулятор!$B$5+2),"",IF(T76=Калькулятор!$B$5+2,0,IF(T76&lt;=Калькулятор!$B$5,0,0)))</f>
        <v/>
      </c>
      <c r="Q76" s="24" t="str">
        <f>IF(T76&gt;(Калькулятор!$B$5+2),"",IF(T76=Калькулятор!$B$5+2,0,IF(T76&lt;=Калькулятор!$B$5,0,0)))</f>
        <v/>
      </c>
      <c r="R76" s="96" t="str">
        <f>IF(T76&gt;(Калькулятор!$B$5+2),"",IF(T76=Калькулятор!$B$5+2,XIRR($D$7:D75,$B$7:B75,50),"Х"))</f>
        <v/>
      </c>
      <c r="S76" s="23" t="str">
        <f>IF(T76&gt;(Калькулятор!$B$5+2),"",IF(T76=Калькулятор!$B$5+2,F76+E76+J76+H76,"Х"))</f>
        <v/>
      </c>
      <c r="T76" s="18">
        <v>70</v>
      </c>
      <c r="U76" s="19" t="str">
        <f ca="1">Калькулятор!E73</f>
        <v>погашено</v>
      </c>
    </row>
    <row r="77" spans="1:21" ht="15.75" x14ac:dyDescent="0.25">
      <c r="A77" s="20" t="str">
        <f>IF(T77&gt;(Калькулятор!$B$5+2),"",IF(T77=Калькулятор!$B$5+2,"Усього",Калькулятор!C74))</f>
        <v/>
      </c>
      <c r="B77" s="21" t="str">
        <f>IF(T77&gt;(Калькулятор!$B$5+2),"",IF(T77=Калькулятор!$B$5+2,"Х",Калькулятор!D74))</f>
        <v/>
      </c>
      <c r="C77" s="22" t="str">
        <f>IF(T77&gt;(Калькулятор!$B$5+2),"",IF(T77=Калькулятор!$B$5+2,SUM($C$8:C76),IFERROR(B77-B76,"")))</f>
        <v/>
      </c>
      <c r="D77" s="23" t="str">
        <f>IF(T77&gt;(Калькулятор!$B$5+2),"",IF(T77=Калькулятор!$B$5+2,SUM($D$8:D76),Калькулятор!J74))</f>
        <v/>
      </c>
      <c r="E77" s="23" t="str">
        <f>IF(T77&gt;(Калькулятор!$B$5+2),"",IF(T77=Калькулятор!$B$5+2,SUM(E76),Калькулятор!G74))</f>
        <v/>
      </c>
      <c r="F77" s="23" t="str">
        <f>IF(T77&gt;(Калькулятор!$B$5+2),"",IF(T77=Калькулятор!$B$5+2,SUM($F$7:F76),Калькулятор!H74))</f>
        <v/>
      </c>
      <c r="G77" s="24" t="str">
        <f>IF(T77&gt;(Калькулятор!$B$5+2),"",IF(T77=Калькулятор!$B$5+2,0,IF(T77&lt;=Калькулятор!$B$5,0,0)))</f>
        <v/>
      </c>
      <c r="H77" s="95" t="str">
        <f>IF(T77&gt;(Калькулятор!$B$5+2),"",IF(T77=Калькулятор!$B$5+2,SUM($H$7:H76),Калькулятор!F74))</f>
        <v/>
      </c>
      <c r="I77" s="25" t="str">
        <f>IF(T77&gt;(Калькулятор!$B$5+2),"",IF(T77=Калькулятор!$B$5+2,0,IF(T77&lt;=Калькулятор!$B$5,0,0)))</f>
        <v/>
      </c>
      <c r="J77" s="23" t="str">
        <f>IF(T77&gt;(Калькулятор!$B$5+2),"",IF(T77=Калькулятор!$B$5+2,SUM($J$7:J76),IF(T77&lt;=Калькулятор!$B$5,0,0)))</f>
        <v/>
      </c>
      <c r="K77" s="26" t="str">
        <f>IF(T77&gt;(Калькулятор!$B$5+2),"",IF(T77=Калькулятор!$B$5+2,0,IF(T77&lt;=Калькулятор!$B$5,0,0)))</f>
        <v/>
      </c>
      <c r="L77" s="24" t="str">
        <f>IF(T77&gt;(Калькулятор!$B$5+2),"",IF(T77=Калькулятор!$B$5+2,0,IF(T77&lt;=Калькулятор!$B$5,0,0)))</f>
        <v/>
      </c>
      <c r="M77" s="24" t="str">
        <f>IF(T77&gt;(Калькулятор!$B$5+2),"",IF(T77=Калькулятор!$B$5+2,0,IF(T77&lt;=Калькулятор!$B$5,0,0)))</f>
        <v/>
      </c>
      <c r="N77" s="24" t="str">
        <f>IF(T77&gt;(Калькулятор!$B$5+2),"",IF(T77=Калькулятор!$B$5+2,0,IF(T77&lt;=Калькулятор!$B$5,0,0)))</f>
        <v/>
      </c>
      <c r="O77" s="24" t="str">
        <f>IF(T77&gt;(Калькулятор!$B$5+2),"",IF(T77=Калькулятор!$B$5+2,0,IF(T77&lt;=Калькулятор!$B$5,0,0)))</f>
        <v/>
      </c>
      <c r="P77" s="24" t="str">
        <f>IF(T77&gt;(Калькулятор!$B$5+2),"",IF(T77=Калькулятор!$B$5+2,0,IF(T77&lt;=Калькулятор!$B$5,0,0)))</f>
        <v/>
      </c>
      <c r="Q77" s="24" t="str">
        <f>IF(T77&gt;(Калькулятор!$B$5+2),"",IF(T77=Калькулятор!$B$5+2,0,IF(T77&lt;=Калькулятор!$B$5,0,0)))</f>
        <v/>
      </c>
      <c r="R77" s="96" t="str">
        <f>IF(T77&gt;(Калькулятор!$B$5+2),"",IF(T77=Калькулятор!$B$5+2,XIRR($D$7:D76,$B$7:B76,50),"Х"))</f>
        <v/>
      </c>
      <c r="S77" s="23" t="str">
        <f>IF(T77&gt;(Калькулятор!$B$5+2),"",IF(T77=Калькулятор!$B$5+2,F77+E77+J77+H77,"Х"))</f>
        <v/>
      </c>
      <c r="T77" s="18">
        <v>71</v>
      </c>
      <c r="U77" s="19" t="str">
        <f ca="1">Калькулятор!E74</f>
        <v>погашено</v>
      </c>
    </row>
    <row r="78" spans="1:21" ht="15.75" x14ac:dyDescent="0.25">
      <c r="A78" s="20" t="str">
        <f>IF(T78&gt;(Калькулятор!$B$5+2),"",IF(T78=Калькулятор!$B$5+2,"Усього",Калькулятор!C75))</f>
        <v/>
      </c>
      <c r="B78" s="21" t="str">
        <f>IF(T78&gt;(Калькулятор!$B$5+2),"",IF(T78=Калькулятор!$B$5+2,"Х",Калькулятор!D75))</f>
        <v/>
      </c>
      <c r="C78" s="22" t="str">
        <f>IF(T78&gt;(Калькулятор!$B$5+2),"",IF(T78=Калькулятор!$B$5+2,SUM($C$8:C77),IFERROR(B78-B77,"")))</f>
        <v/>
      </c>
      <c r="D78" s="23" t="str">
        <f>IF(T78&gt;(Калькулятор!$B$5+2),"",IF(T78=Калькулятор!$B$5+2,SUM($D$8:D77),Калькулятор!J75))</f>
        <v/>
      </c>
      <c r="E78" s="23" t="str">
        <f>IF(T78&gt;(Калькулятор!$B$5+2),"",IF(T78=Калькулятор!$B$5+2,SUM(E77),Калькулятор!G75))</f>
        <v/>
      </c>
      <c r="F78" s="23" t="str">
        <f>IF(T78&gt;(Калькулятор!$B$5+2),"",IF(T78=Калькулятор!$B$5+2,SUM($F$7:F77),Калькулятор!H75))</f>
        <v/>
      </c>
      <c r="G78" s="24" t="str">
        <f>IF(T78&gt;(Калькулятор!$B$5+2),"",IF(T78=Калькулятор!$B$5+2,0,IF(T78&lt;=Калькулятор!$B$5,0,0)))</f>
        <v/>
      </c>
      <c r="H78" s="95" t="str">
        <f>IF(T78&gt;(Калькулятор!$B$5+2),"",IF(T78=Калькулятор!$B$5+2,SUM($H$7:H77),Калькулятор!F75))</f>
        <v/>
      </c>
      <c r="I78" s="25" t="str">
        <f>IF(T78&gt;(Калькулятор!$B$5+2),"",IF(T78=Калькулятор!$B$5+2,0,IF(T78&lt;=Калькулятор!$B$5,0,0)))</f>
        <v/>
      </c>
      <c r="J78" s="23" t="str">
        <f>IF(T78&gt;(Калькулятор!$B$5+2),"",IF(T78=Калькулятор!$B$5+2,SUM($J$7:J77),IF(T78&lt;=Калькулятор!$B$5,0,0)))</f>
        <v/>
      </c>
      <c r="K78" s="26" t="str">
        <f>IF(T78&gt;(Калькулятор!$B$5+2),"",IF(T78=Калькулятор!$B$5+2,0,IF(T78&lt;=Калькулятор!$B$5,0,0)))</f>
        <v/>
      </c>
      <c r="L78" s="24" t="str">
        <f>IF(T78&gt;(Калькулятор!$B$5+2),"",IF(T78=Калькулятор!$B$5+2,0,IF(T78&lt;=Калькулятор!$B$5,0,0)))</f>
        <v/>
      </c>
      <c r="M78" s="24" t="str">
        <f>IF(T78&gt;(Калькулятор!$B$5+2),"",IF(T78=Калькулятор!$B$5+2,0,IF(T78&lt;=Калькулятор!$B$5,0,0)))</f>
        <v/>
      </c>
      <c r="N78" s="24" t="str">
        <f>IF(T78&gt;(Калькулятор!$B$5+2),"",IF(T78=Калькулятор!$B$5+2,0,IF(T78&lt;=Калькулятор!$B$5,0,0)))</f>
        <v/>
      </c>
      <c r="O78" s="24" t="str">
        <f>IF(T78&gt;(Калькулятор!$B$5+2),"",IF(T78=Калькулятор!$B$5+2,0,IF(T78&lt;=Калькулятор!$B$5,0,0)))</f>
        <v/>
      </c>
      <c r="P78" s="24" t="str">
        <f>IF(T78&gt;(Калькулятор!$B$5+2),"",IF(T78=Калькулятор!$B$5+2,0,IF(T78&lt;=Калькулятор!$B$5,0,0)))</f>
        <v/>
      </c>
      <c r="Q78" s="24" t="str">
        <f>IF(T78&gt;(Калькулятор!$B$5+2),"",IF(T78=Калькулятор!$B$5+2,0,IF(T78&lt;=Калькулятор!$B$5,0,0)))</f>
        <v/>
      </c>
      <c r="R78" s="96" t="str">
        <f>IF(T78&gt;(Калькулятор!$B$5+2),"",IF(T78=Калькулятор!$B$5+2,XIRR($D$7:D77,$B$7:B77,50),"Х"))</f>
        <v/>
      </c>
      <c r="S78" s="23" t="str">
        <f>IF(T78&gt;(Калькулятор!$B$5+2),"",IF(T78=Калькулятор!$B$5+2,F78+E78+J78+H78,"Х"))</f>
        <v/>
      </c>
      <c r="T78" s="18">
        <v>72</v>
      </c>
      <c r="U78" s="19" t="str">
        <f ca="1">Калькулятор!E75</f>
        <v>погашено</v>
      </c>
    </row>
    <row r="79" spans="1:21" ht="15.75" x14ac:dyDescent="0.25">
      <c r="A79" s="20" t="str">
        <f>IF(T79&gt;(Калькулятор!$B$5+2),"",IF(T79=Калькулятор!$B$5+2,"Усього",Калькулятор!C76))</f>
        <v/>
      </c>
      <c r="B79" s="21" t="str">
        <f>IF(T79&gt;(Калькулятор!$B$5+2),"",IF(T79=Калькулятор!$B$5+2,"Х",Калькулятор!D76))</f>
        <v/>
      </c>
      <c r="C79" s="22" t="str">
        <f>IF(T79&gt;(Калькулятор!$B$5+2),"",IF(T79=Калькулятор!$B$5+2,SUM($C$8:C78),IFERROR(B79-B78,"")))</f>
        <v/>
      </c>
      <c r="D79" s="23" t="str">
        <f>IF(T79&gt;(Калькулятор!$B$5+2),"",IF(T79=Калькулятор!$B$5+2,SUM($D$8:D78),Калькулятор!J76))</f>
        <v/>
      </c>
      <c r="E79" s="23" t="str">
        <f>IF(T79&gt;(Калькулятор!$B$5+2),"",IF(T79=Калькулятор!$B$5+2,SUM(E78),Калькулятор!G76))</f>
        <v/>
      </c>
      <c r="F79" s="23" t="str">
        <f>IF(T79&gt;(Калькулятор!$B$5+2),"",IF(T79=Калькулятор!$B$5+2,SUM($F$7:F78),Калькулятор!H76))</f>
        <v/>
      </c>
      <c r="G79" s="24" t="str">
        <f>IF(T79&gt;(Калькулятор!$B$5+2),"",IF(T79=Калькулятор!$B$5+2,0,IF(T79&lt;=Калькулятор!$B$5,0,0)))</f>
        <v/>
      </c>
      <c r="H79" s="95" t="str">
        <f>IF(T79&gt;(Калькулятор!$B$5+2),"",IF(T79=Калькулятор!$B$5+2,SUM($H$7:H78),Калькулятор!F76))</f>
        <v/>
      </c>
      <c r="I79" s="25" t="str">
        <f>IF(T79&gt;(Калькулятор!$B$5+2),"",IF(T79=Калькулятор!$B$5+2,0,IF(T79&lt;=Калькулятор!$B$5,0,0)))</f>
        <v/>
      </c>
      <c r="J79" s="23" t="str">
        <f>IF(T79&gt;(Калькулятор!$B$5+2),"",IF(T79=Калькулятор!$B$5+2,SUM($J$7:J78),IF(T79&lt;=Калькулятор!$B$5,0,0)))</f>
        <v/>
      </c>
      <c r="K79" s="26" t="str">
        <f>IF(T79&gt;(Калькулятор!$B$5+2),"",IF(T79=Калькулятор!$B$5+2,0,IF(T79&lt;=Калькулятор!$B$5,0,0)))</f>
        <v/>
      </c>
      <c r="L79" s="24" t="str">
        <f>IF(T79&gt;(Калькулятор!$B$5+2),"",IF(T79=Калькулятор!$B$5+2,0,IF(T79&lt;=Калькулятор!$B$5,0,0)))</f>
        <v/>
      </c>
      <c r="M79" s="24" t="str">
        <f>IF(T79&gt;(Калькулятор!$B$5+2),"",IF(T79=Калькулятор!$B$5+2,0,IF(T79&lt;=Калькулятор!$B$5,0,0)))</f>
        <v/>
      </c>
      <c r="N79" s="24" t="str">
        <f>IF(T79&gt;(Калькулятор!$B$5+2),"",IF(T79=Калькулятор!$B$5+2,0,IF(T79&lt;=Калькулятор!$B$5,0,0)))</f>
        <v/>
      </c>
      <c r="O79" s="24" t="str">
        <f>IF(T79&gt;(Калькулятор!$B$5+2),"",IF(T79=Калькулятор!$B$5+2,0,IF(T79&lt;=Калькулятор!$B$5,0,0)))</f>
        <v/>
      </c>
      <c r="P79" s="24" t="str">
        <f>IF(T79&gt;(Калькулятор!$B$5+2),"",IF(T79=Калькулятор!$B$5+2,0,IF(T79&lt;=Калькулятор!$B$5,0,0)))</f>
        <v/>
      </c>
      <c r="Q79" s="24" t="str">
        <f>IF(T79&gt;(Калькулятор!$B$5+2),"",IF(T79=Калькулятор!$B$5+2,0,IF(T79&lt;=Калькулятор!$B$5,0,0)))</f>
        <v/>
      </c>
      <c r="R79" s="96" t="str">
        <f>IF(T79&gt;(Калькулятор!$B$5+2),"",IF(T79=Калькулятор!$B$5+2,XIRR($D$7:D78,$B$7:B78,50),"Х"))</f>
        <v/>
      </c>
      <c r="S79" s="23" t="str">
        <f>IF(T79&gt;(Калькулятор!$B$5+2),"",IF(T79=Калькулятор!$B$5+2,F79+E79+J79+H79,"Х"))</f>
        <v/>
      </c>
      <c r="T79" s="18">
        <v>73</v>
      </c>
      <c r="U79" s="19" t="str">
        <f ca="1">Калькулятор!E76</f>
        <v>погашено</v>
      </c>
    </row>
    <row r="80" spans="1:21" ht="15.75" x14ac:dyDescent="0.25">
      <c r="A80" s="20" t="str">
        <f>IF(T80&gt;(Калькулятор!$B$5+2),"",IF(T80=Калькулятор!$B$5+2,"Усього",Калькулятор!C77))</f>
        <v/>
      </c>
      <c r="B80" s="21" t="str">
        <f>IF(T80&gt;(Калькулятор!$B$5+2),"",IF(T80=Калькулятор!$B$5+2,"Х",Калькулятор!D77))</f>
        <v/>
      </c>
      <c r="C80" s="22" t="str">
        <f>IF(T80&gt;(Калькулятор!$B$5+2),"",IF(T80=Калькулятор!$B$5+2,SUM($C$8:C79),IFERROR(B80-B79,"")))</f>
        <v/>
      </c>
      <c r="D80" s="23" t="str">
        <f>IF(T80&gt;(Калькулятор!$B$5+2),"",IF(T80=Калькулятор!$B$5+2,SUM($D$8:D79),Калькулятор!J77))</f>
        <v/>
      </c>
      <c r="E80" s="23" t="str">
        <f>IF(T80&gt;(Калькулятор!$B$5+2),"",IF(T80=Калькулятор!$B$5+2,SUM(E79),Калькулятор!G77))</f>
        <v/>
      </c>
      <c r="F80" s="23" t="str">
        <f>IF(T80&gt;(Калькулятор!$B$5+2),"",IF(T80=Калькулятор!$B$5+2,SUM($F$7:F79),Калькулятор!H77))</f>
        <v/>
      </c>
      <c r="G80" s="24" t="str">
        <f>IF(T80&gt;(Калькулятор!$B$5+2),"",IF(T80=Калькулятор!$B$5+2,0,IF(T80&lt;=Калькулятор!$B$5,0,0)))</f>
        <v/>
      </c>
      <c r="H80" s="95" t="str">
        <f>IF(T80&gt;(Калькулятор!$B$5+2),"",IF(T80=Калькулятор!$B$5+2,SUM($H$7:H79),Калькулятор!F77))</f>
        <v/>
      </c>
      <c r="I80" s="25" t="str">
        <f>IF(T80&gt;(Калькулятор!$B$5+2),"",IF(T80=Калькулятор!$B$5+2,0,IF(T80&lt;=Калькулятор!$B$5,0,0)))</f>
        <v/>
      </c>
      <c r="J80" s="23" t="str">
        <f>IF(T80&gt;(Калькулятор!$B$5+2),"",IF(T80=Калькулятор!$B$5+2,SUM($J$7:J79),IF(T80&lt;=Калькулятор!$B$5,0,0)))</f>
        <v/>
      </c>
      <c r="K80" s="26" t="str">
        <f>IF(T80&gt;(Калькулятор!$B$5+2),"",IF(T80=Калькулятор!$B$5+2,0,IF(T80&lt;=Калькулятор!$B$5,0,0)))</f>
        <v/>
      </c>
      <c r="L80" s="24" t="str">
        <f>IF(T80&gt;(Калькулятор!$B$5+2),"",IF(T80=Калькулятор!$B$5+2,0,IF(T80&lt;=Калькулятор!$B$5,0,0)))</f>
        <v/>
      </c>
      <c r="M80" s="24" t="str">
        <f>IF(T80&gt;(Калькулятор!$B$5+2),"",IF(T80=Калькулятор!$B$5+2,0,IF(T80&lt;=Калькулятор!$B$5,0,0)))</f>
        <v/>
      </c>
      <c r="N80" s="24" t="str">
        <f>IF(T80&gt;(Калькулятор!$B$5+2),"",IF(T80=Калькулятор!$B$5+2,0,IF(T80&lt;=Калькулятор!$B$5,0,0)))</f>
        <v/>
      </c>
      <c r="O80" s="24" t="str">
        <f>IF(T80&gt;(Калькулятор!$B$5+2),"",IF(T80=Калькулятор!$B$5+2,0,IF(T80&lt;=Калькулятор!$B$5,0,0)))</f>
        <v/>
      </c>
      <c r="P80" s="24" t="str">
        <f>IF(T80&gt;(Калькулятор!$B$5+2),"",IF(T80=Калькулятор!$B$5+2,0,IF(T80&lt;=Калькулятор!$B$5,0,0)))</f>
        <v/>
      </c>
      <c r="Q80" s="24" t="str">
        <f>IF(T80&gt;(Калькулятор!$B$5+2),"",IF(T80=Калькулятор!$B$5+2,0,IF(T80&lt;=Калькулятор!$B$5,0,0)))</f>
        <v/>
      </c>
      <c r="R80" s="96" t="str">
        <f>IF(T80&gt;(Калькулятор!$B$5+2),"",IF(T80=Калькулятор!$B$5+2,XIRR($D$7:D79,$B$7:B79,50),"Х"))</f>
        <v/>
      </c>
      <c r="S80" s="23" t="str">
        <f>IF(T80&gt;(Калькулятор!$B$5+2),"",IF(T80=Калькулятор!$B$5+2,F80+E80+J80+H80,"Х"))</f>
        <v/>
      </c>
      <c r="T80" s="18">
        <v>74</v>
      </c>
      <c r="U80" s="19" t="str">
        <f ca="1">Калькулятор!E77</f>
        <v>погашено</v>
      </c>
    </row>
    <row r="81" spans="1:21" ht="15.75" x14ac:dyDescent="0.25">
      <c r="A81" s="20" t="str">
        <f>IF(T81&gt;(Калькулятор!$B$5+2),"",IF(T81=Калькулятор!$B$5+2,"Усього",Калькулятор!C78))</f>
        <v/>
      </c>
      <c r="B81" s="21" t="str">
        <f>IF(T81&gt;(Калькулятор!$B$5+2),"",IF(T81=Калькулятор!$B$5+2,"Х",Калькулятор!D78))</f>
        <v/>
      </c>
      <c r="C81" s="22" t="str">
        <f>IF(T81&gt;(Калькулятор!$B$5+2),"",IF(T81=Калькулятор!$B$5+2,SUM($C$8:C80),IFERROR(B81-B80,"")))</f>
        <v/>
      </c>
      <c r="D81" s="23" t="str">
        <f>IF(T81&gt;(Калькулятор!$B$5+2),"",IF(T81=Калькулятор!$B$5+2,SUM($D$8:D80),Калькулятор!J78))</f>
        <v/>
      </c>
      <c r="E81" s="23" t="str">
        <f>IF(T81&gt;(Калькулятор!$B$5+2),"",IF(T81=Калькулятор!$B$5+2,SUM(E80),Калькулятор!G78))</f>
        <v/>
      </c>
      <c r="F81" s="23" t="str">
        <f>IF(T81&gt;(Калькулятор!$B$5+2),"",IF(T81=Калькулятор!$B$5+2,SUM($F$7:F80),Калькулятор!H78))</f>
        <v/>
      </c>
      <c r="G81" s="24" t="str">
        <f>IF(T81&gt;(Калькулятор!$B$5+2),"",IF(T81=Калькулятор!$B$5+2,0,IF(T81&lt;=Калькулятор!$B$5,0,0)))</f>
        <v/>
      </c>
      <c r="H81" s="95" t="str">
        <f>IF(T81&gt;(Калькулятор!$B$5+2),"",IF(T81=Калькулятор!$B$5+2,SUM($H$7:H80),Калькулятор!F78))</f>
        <v/>
      </c>
      <c r="I81" s="25" t="str">
        <f>IF(T81&gt;(Калькулятор!$B$5+2),"",IF(T81=Калькулятор!$B$5+2,0,IF(T81&lt;=Калькулятор!$B$5,0,0)))</f>
        <v/>
      </c>
      <c r="J81" s="23" t="str">
        <f>IF(T81&gt;(Калькулятор!$B$5+2),"",IF(T81=Калькулятор!$B$5+2,SUM($J$7:J80),IF(T81&lt;=Калькулятор!$B$5,0,0)))</f>
        <v/>
      </c>
      <c r="K81" s="26" t="str">
        <f>IF(T81&gt;(Калькулятор!$B$5+2),"",IF(T81=Калькулятор!$B$5+2,0,IF(T81&lt;=Калькулятор!$B$5,0,0)))</f>
        <v/>
      </c>
      <c r="L81" s="24" t="str">
        <f>IF(T81&gt;(Калькулятор!$B$5+2),"",IF(T81=Калькулятор!$B$5+2,0,IF(T81&lt;=Калькулятор!$B$5,0,0)))</f>
        <v/>
      </c>
      <c r="M81" s="24" t="str">
        <f>IF(T81&gt;(Калькулятор!$B$5+2),"",IF(T81=Калькулятор!$B$5+2,0,IF(T81&lt;=Калькулятор!$B$5,0,0)))</f>
        <v/>
      </c>
      <c r="N81" s="24" t="str">
        <f>IF(T81&gt;(Калькулятор!$B$5+2),"",IF(T81=Калькулятор!$B$5+2,0,IF(T81&lt;=Калькулятор!$B$5,0,0)))</f>
        <v/>
      </c>
      <c r="O81" s="24" t="str">
        <f>IF(T81&gt;(Калькулятор!$B$5+2),"",IF(T81=Калькулятор!$B$5+2,0,IF(T81&lt;=Калькулятор!$B$5,0,0)))</f>
        <v/>
      </c>
      <c r="P81" s="24" t="str">
        <f>IF(T81&gt;(Калькулятор!$B$5+2),"",IF(T81=Калькулятор!$B$5+2,0,IF(T81&lt;=Калькулятор!$B$5,0,0)))</f>
        <v/>
      </c>
      <c r="Q81" s="24" t="str">
        <f>IF(T81&gt;(Калькулятор!$B$5+2),"",IF(T81=Калькулятор!$B$5+2,0,IF(T81&lt;=Калькулятор!$B$5,0,0)))</f>
        <v/>
      </c>
      <c r="R81" s="96" t="str">
        <f>IF(T81&gt;(Калькулятор!$B$5+2),"",IF(T81=Калькулятор!$B$5+2,XIRR($D$7:D80,$B$7:B80,50),"Х"))</f>
        <v/>
      </c>
      <c r="S81" s="23" t="str">
        <f>IF(T81&gt;(Калькулятор!$B$5+2),"",IF(T81=Калькулятор!$B$5+2,F81+E81+J81+H81,"Х"))</f>
        <v/>
      </c>
      <c r="T81" s="18">
        <v>75</v>
      </c>
      <c r="U81" s="19" t="str">
        <f ca="1">Калькулятор!E78</f>
        <v>погашено</v>
      </c>
    </row>
    <row r="82" spans="1:21" ht="15.75" x14ac:dyDescent="0.25">
      <c r="A82" s="20" t="str">
        <f>IF(T82&gt;(Калькулятор!$B$5+2),"",IF(T82=Калькулятор!$B$5+2,"Усього",Калькулятор!C79))</f>
        <v/>
      </c>
      <c r="B82" s="21" t="str">
        <f>IF(T82&gt;(Калькулятор!$B$5+2),"",IF(T82=Калькулятор!$B$5+2,"Х",Калькулятор!D79))</f>
        <v/>
      </c>
      <c r="C82" s="22" t="str">
        <f>IF(T82&gt;(Калькулятор!$B$5+2),"",IF(T82=Калькулятор!$B$5+2,SUM($C$8:C81),IFERROR(B82-B81,"")))</f>
        <v/>
      </c>
      <c r="D82" s="23" t="str">
        <f>IF(T82&gt;(Калькулятор!$B$5+2),"",IF(T82=Калькулятор!$B$5+2,SUM($D$8:D81),Калькулятор!J79))</f>
        <v/>
      </c>
      <c r="E82" s="23" t="str">
        <f>IF(T82&gt;(Калькулятор!$B$5+2),"",IF(T82=Калькулятор!$B$5+2,SUM(E81),Калькулятор!G79))</f>
        <v/>
      </c>
      <c r="F82" s="23" t="str">
        <f>IF(T82&gt;(Калькулятор!$B$5+2),"",IF(T82=Калькулятор!$B$5+2,SUM($F$7:F81),Калькулятор!H79))</f>
        <v/>
      </c>
      <c r="G82" s="24" t="str">
        <f>IF(T82&gt;(Калькулятор!$B$5+2),"",IF(T82=Калькулятор!$B$5+2,0,IF(T82&lt;=Калькулятор!$B$5,0,0)))</f>
        <v/>
      </c>
      <c r="H82" s="95" t="str">
        <f>IF(T82&gt;(Калькулятор!$B$5+2),"",IF(T82=Калькулятор!$B$5+2,SUM($H$7:H81),Калькулятор!F79))</f>
        <v/>
      </c>
      <c r="I82" s="25" t="str">
        <f>IF(T82&gt;(Калькулятор!$B$5+2),"",IF(T82=Калькулятор!$B$5+2,0,IF(T82&lt;=Калькулятор!$B$5,0,0)))</f>
        <v/>
      </c>
      <c r="J82" s="23" t="str">
        <f>IF(T82&gt;(Калькулятор!$B$5+2),"",IF(T82=Калькулятор!$B$5+2,SUM($J$7:J81),IF(T82&lt;=Калькулятор!$B$5,0,0)))</f>
        <v/>
      </c>
      <c r="K82" s="26" t="str">
        <f>IF(T82&gt;(Калькулятор!$B$5+2),"",IF(T82=Калькулятор!$B$5+2,0,IF(T82&lt;=Калькулятор!$B$5,0,0)))</f>
        <v/>
      </c>
      <c r="L82" s="24" t="str">
        <f>IF(T82&gt;(Калькулятор!$B$5+2),"",IF(T82=Калькулятор!$B$5+2,0,IF(T82&lt;=Калькулятор!$B$5,0,0)))</f>
        <v/>
      </c>
      <c r="M82" s="24" t="str">
        <f>IF(T82&gt;(Калькулятор!$B$5+2),"",IF(T82=Калькулятор!$B$5+2,0,IF(T82&lt;=Калькулятор!$B$5,0,0)))</f>
        <v/>
      </c>
      <c r="N82" s="24" t="str">
        <f>IF(T82&gt;(Калькулятор!$B$5+2),"",IF(T82=Калькулятор!$B$5+2,0,IF(T82&lt;=Калькулятор!$B$5,0,0)))</f>
        <v/>
      </c>
      <c r="O82" s="24" t="str">
        <f>IF(T82&gt;(Калькулятор!$B$5+2),"",IF(T82=Калькулятор!$B$5+2,0,IF(T82&lt;=Калькулятор!$B$5,0,0)))</f>
        <v/>
      </c>
      <c r="P82" s="24" t="str">
        <f>IF(T82&gt;(Калькулятор!$B$5+2),"",IF(T82=Калькулятор!$B$5+2,0,IF(T82&lt;=Калькулятор!$B$5,0,0)))</f>
        <v/>
      </c>
      <c r="Q82" s="24" t="str">
        <f>IF(T82&gt;(Калькулятор!$B$5+2),"",IF(T82=Калькулятор!$B$5+2,0,IF(T82&lt;=Калькулятор!$B$5,0,0)))</f>
        <v/>
      </c>
      <c r="R82" s="96" t="str">
        <f>IF(T82&gt;(Калькулятор!$B$5+2),"",IF(T82=Калькулятор!$B$5+2,XIRR($D$7:D81,$B$7:B81,50),"Х"))</f>
        <v/>
      </c>
      <c r="S82" s="23" t="str">
        <f>IF(T82&gt;(Калькулятор!$B$5+2),"",IF(T82=Калькулятор!$B$5+2,F82+E82+J82+H82,"Х"))</f>
        <v/>
      </c>
      <c r="T82" s="18">
        <v>76</v>
      </c>
      <c r="U82" s="19" t="str">
        <f ca="1">Калькулятор!E79</f>
        <v>погашено</v>
      </c>
    </row>
    <row r="83" spans="1:21" ht="15.75" x14ac:dyDescent="0.25">
      <c r="A83" s="20" t="str">
        <f>IF(T83&gt;(Калькулятор!$B$5+2),"",IF(T83=Калькулятор!$B$5+2,"Усього",Калькулятор!C80))</f>
        <v/>
      </c>
      <c r="B83" s="21" t="str">
        <f>IF(T83&gt;(Калькулятор!$B$5+2),"",IF(T83=Калькулятор!$B$5+2,"Х",Калькулятор!D80))</f>
        <v/>
      </c>
      <c r="C83" s="22" t="str">
        <f>IF(T83&gt;(Калькулятор!$B$5+2),"",IF(T83=Калькулятор!$B$5+2,SUM($C$8:C82),IFERROR(B83-B82,"")))</f>
        <v/>
      </c>
      <c r="D83" s="23" t="str">
        <f>IF(T83&gt;(Калькулятор!$B$5+2),"",IF(T83=Калькулятор!$B$5+2,SUM($D$8:D82),Калькулятор!J80))</f>
        <v/>
      </c>
      <c r="E83" s="23" t="str">
        <f>IF(T83&gt;(Калькулятор!$B$5+2),"",IF(T83=Калькулятор!$B$5+2,SUM(E82),Калькулятор!G80))</f>
        <v/>
      </c>
      <c r="F83" s="23" t="str">
        <f>IF(T83&gt;(Калькулятор!$B$5+2),"",IF(T83=Калькулятор!$B$5+2,SUM($F$7:F82),Калькулятор!H80))</f>
        <v/>
      </c>
      <c r="G83" s="24" t="str">
        <f>IF(T83&gt;(Калькулятор!$B$5+2),"",IF(T83=Калькулятор!$B$5+2,0,IF(T83&lt;=Калькулятор!$B$5,0,0)))</f>
        <v/>
      </c>
      <c r="H83" s="95" t="str">
        <f>IF(T83&gt;(Калькулятор!$B$5+2),"",IF(T83=Калькулятор!$B$5+2,SUM($H$7:H82),Калькулятор!F80))</f>
        <v/>
      </c>
      <c r="I83" s="25" t="str">
        <f>IF(T83&gt;(Калькулятор!$B$5+2),"",IF(T83=Калькулятор!$B$5+2,0,IF(T83&lt;=Калькулятор!$B$5,0,0)))</f>
        <v/>
      </c>
      <c r="J83" s="23" t="str">
        <f>IF(T83&gt;(Калькулятор!$B$5+2),"",IF(T83=Калькулятор!$B$5+2,SUM($J$7:J82),IF(T83&lt;=Калькулятор!$B$5,0,0)))</f>
        <v/>
      </c>
      <c r="K83" s="26" t="str">
        <f>IF(T83&gt;(Калькулятор!$B$5+2),"",IF(T83=Калькулятор!$B$5+2,0,IF(T83&lt;=Калькулятор!$B$5,0,0)))</f>
        <v/>
      </c>
      <c r="L83" s="24" t="str">
        <f>IF(T83&gt;(Калькулятор!$B$5+2),"",IF(T83=Калькулятор!$B$5+2,0,IF(T83&lt;=Калькулятор!$B$5,0,0)))</f>
        <v/>
      </c>
      <c r="M83" s="24" t="str">
        <f>IF(T83&gt;(Калькулятор!$B$5+2),"",IF(T83=Калькулятор!$B$5+2,0,IF(T83&lt;=Калькулятор!$B$5,0,0)))</f>
        <v/>
      </c>
      <c r="N83" s="24" t="str">
        <f>IF(T83&gt;(Калькулятор!$B$5+2),"",IF(T83=Калькулятор!$B$5+2,0,IF(T83&lt;=Калькулятор!$B$5,0,0)))</f>
        <v/>
      </c>
      <c r="O83" s="24" t="str">
        <f>IF(T83&gt;(Калькулятор!$B$5+2),"",IF(T83=Калькулятор!$B$5+2,0,IF(T83&lt;=Калькулятор!$B$5,0,0)))</f>
        <v/>
      </c>
      <c r="P83" s="24" t="str">
        <f>IF(T83&gt;(Калькулятор!$B$5+2),"",IF(T83=Калькулятор!$B$5+2,0,IF(T83&lt;=Калькулятор!$B$5,0,0)))</f>
        <v/>
      </c>
      <c r="Q83" s="24" t="str">
        <f>IF(T83&gt;(Калькулятор!$B$5+2),"",IF(T83=Калькулятор!$B$5+2,0,IF(T83&lt;=Калькулятор!$B$5,0,0)))</f>
        <v/>
      </c>
      <c r="R83" s="96" t="str">
        <f>IF(T83&gt;(Калькулятор!$B$5+2),"",IF(T83=Калькулятор!$B$5+2,XIRR($D$7:D82,$B$7:B82,50),"Х"))</f>
        <v/>
      </c>
      <c r="S83" s="23" t="str">
        <f>IF(T83&gt;(Калькулятор!$B$5+2),"",IF(T83=Калькулятор!$B$5+2,F83+E83+J83+H83,"Х"))</f>
        <v/>
      </c>
      <c r="T83" s="18">
        <v>77</v>
      </c>
      <c r="U83" s="19" t="str">
        <f ca="1">Калькулятор!E80</f>
        <v>погашено</v>
      </c>
    </row>
    <row r="84" spans="1:21" ht="15.75" x14ac:dyDescent="0.25">
      <c r="A84" s="20" t="str">
        <f>IF(T84&gt;(Калькулятор!$B$5+2),"",IF(T84=Калькулятор!$B$5+2,"Усього",Калькулятор!C81))</f>
        <v/>
      </c>
      <c r="B84" s="21" t="str">
        <f>IF(T84&gt;(Калькулятор!$B$5+2),"",IF(T84=Калькулятор!$B$5+2,"Х",Калькулятор!D81))</f>
        <v/>
      </c>
      <c r="C84" s="22" t="str">
        <f>IF(T84&gt;(Калькулятор!$B$5+2),"",IF(T84=Калькулятор!$B$5+2,SUM($C$8:C83),IFERROR(B84-B83,"")))</f>
        <v/>
      </c>
      <c r="D84" s="23" t="str">
        <f>IF(T84&gt;(Калькулятор!$B$5+2),"",IF(T84=Калькулятор!$B$5+2,SUM($D$8:D83),Калькулятор!J81))</f>
        <v/>
      </c>
      <c r="E84" s="23" t="str">
        <f>IF(T84&gt;(Калькулятор!$B$5+2),"",IF(T84=Калькулятор!$B$5+2,SUM(E83),Калькулятор!G81))</f>
        <v/>
      </c>
      <c r="F84" s="23" t="str">
        <f>IF(T84&gt;(Калькулятор!$B$5+2),"",IF(T84=Калькулятор!$B$5+2,SUM($F$7:F83),Калькулятор!H81))</f>
        <v/>
      </c>
      <c r="G84" s="24" t="str">
        <f>IF(T84&gt;(Калькулятор!$B$5+2),"",IF(T84=Калькулятор!$B$5+2,0,IF(T84&lt;=Калькулятор!$B$5,0,0)))</f>
        <v/>
      </c>
      <c r="H84" s="95" t="str">
        <f>IF(T84&gt;(Калькулятор!$B$5+2),"",IF(T84=Калькулятор!$B$5+2,SUM($H$7:H83),Калькулятор!F81))</f>
        <v/>
      </c>
      <c r="I84" s="25" t="str">
        <f>IF(T84&gt;(Калькулятор!$B$5+2),"",IF(T84=Калькулятор!$B$5+2,0,IF(T84&lt;=Калькулятор!$B$5,0,0)))</f>
        <v/>
      </c>
      <c r="J84" s="23" t="str">
        <f>IF(T84&gt;(Калькулятор!$B$5+2),"",IF(T84=Калькулятор!$B$5+2,SUM($J$7:J83),IF(T84&lt;=Калькулятор!$B$5,0,0)))</f>
        <v/>
      </c>
      <c r="K84" s="26" t="str">
        <f>IF(T84&gt;(Калькулятор!$B$5+2),"",IF(T84=Калькулятор!$B$5+2,0,IF(T84&lt;=Калькулятор!$B$5,0,0)))</f>
        <v/>
      </c>
      <c r="L84" s="24" t="str">
        <f>IF(T84&gt;(Калькулятор!$B$5+2),"",IF(T84=Калькулятор!$B$5+2,0,IF(T84&lt;=Калькулятор!$B$5,0,0)))</f>
        <v/>
      </c>
      <c r="M84" s="24" t="str">
        <f>IF(T84&gt;(Калькулятор!$B$5+2),"",IF(T84=Калькулятор!$B$5+2,0,IF(T84&lt;=Калькулятор!$B$5,0,0)))</f>
        <v/>
      </c>
      <c r="N84" s="24" t="str">
        <f>IF(T84&gt;(Калькулятор!$B$5+2),"",IF(T84=Калькулятор!$B$5+2,0,IF(T84&lt;=Калькулятор!$B$5,0,0)))</f>
        <v/>
      </c>
      <c r="O84" s="24" t="str">
        <f>IF(T84&gt;(Калькулятор!$B$5+2),"",IF(T84=Калькулятор!$B$5+2,0,IF(T84&lt;=Калькулятор!$B$5,0,0)))</f>
        <v/>
      </c>
      <c r="P84" s="24" t="str">
        <f>IF(T84&gt;(Калькулятор!$B$5+2),"",IF(T84=Калькулятор!$B$5+2,0,IF(T84&lt;=Калькулятор!$B$5,0,0)))</f>
        <v/>
      </c>
      <c r="Q84" s="24" t="str">
        <f>IF(T84&gt;(Калькулятор!$B$5+2),"",IF(T84=Калькулятор!$B$5+2,0,IF(T84&lt;=Калькулятор!$B$5,0,0)))</f>
        <v/>
      </c>
      <c r="R84" s="96" t="str">
        <f>IF(T84&gt;(Калькулятор!$B$5+2),"",IF(T84=Калькулятор!$B$5+2,XIRR($D$7:D83,$B$7:B83,50),"Х"))</f>
        <v/>
      </c>
      <c r="S84" s="23" t="str">
        <f>IF(T84&gt;(Калькулятор!$B$5+2),"",IF(T84=Калькулятор!$B$5+2,F84+E84+J84+H84,"Х"))</f>
        <v/>
      </c>
      <c r="T84" s="18">
        <v>78</v>
      </c>
      <c r="U84" s="19" t="str">
        <f ca="1">Калькулятор!E81</f>
        <v>погашено</v>
      </c>
    </row>
    <row r="85" spans="1:21" ht="15.75" x14ac:dyDescent="0.25">
      <c r="A85" s="20" t="str">
        <f>IF(T85&gt;(Калькулятор!$B$5+2),"",IF(T85=Калькулятор!$B$5+2,"Усього",Калькулятор!C82))</f>
        <v/>
      </c>
      <c r="B85" s="21" t="str">
        <f>IF(T85&gt;(Калькулятор!$B$5+2),"",IF(T85=Калькулятор!$B$5+2,"Х",Калькулятор!D82))</f>
        <v/>
      </c>
      <c r="C85" s="22" t="str">
        <f>IF(T85&gt;(Калькулятор!$B$5+2),"",IF(T85=Калькулятор!$B$5+2,SUM($C$8:C84),IFERROR(B85-B84,"")))</f>
        <v/>
      </c>
      <c r="D85" s="23" t="str">
        <f>IF(T85&gt;(Калькулятор!$B$5+2),"",IF(T85=Калькулятор!$B$5+2,SUM($D$8:D84),Калькулятор!J82))</f>
        <v/>
      </c>
      <c r="E85" s="23" t="str">
        <f>IF(T85&gt;(Калькулятор!$B$5+2),"",IF(T85=Калькулятор!$B$5+2,SUM(E84),Калькулятор!G82))</f>
        <v/>
      </c>
      <c r="F85" s="23" t="str">
        <f>IF(T85&gt;(Калькулятор!$B$5+2),"",IF(T85=Калькулятор!$B$5+2,SUM($F$7:F84),Калькулятор!H82))</f>
        <v/>
      </c>
      <c r="G85" s="24" t="str">
        <f>IF(T85&gt;(Калькулятор!$B$5+2),"",IF(T85=Калькулятор!$B$5+2,0,IF(T85&lt;=Калькулятор!$B$5,0,0)))</f>
        <v/>
      </c>
      <c r="H85" s="95" t="str">
        <f>IF(T85&gt;(Калькулятор!$B$5+2),"",IF(T85=Калькулятор!$B$5+2,SUM($H$7:H84),Калькулятор!F82))</f>
        <v/>
      </c>
      <c r="I85" s="25" t="str">
        <f>IF(T85&gt;(Калькулятор!$B$5+2),"",IF(T85=Калькулятор!$B$5+2,0,IF(T85&lt;=Калькулятор!$B$5,0,0)))</f>
        <v/>
      </c>
      <c r="J85" s="23" t="str">
        <f>IF(T85&gt;(Калькулятор!$B$5+2),"",IF(T85=Калькулятор!$B$5+2,SUM($J$7:J84),IF(T85&lt;=Калькулятор!$B$5,0,0)))</f>
        <v/>
      </c>
      <c r="K85" s="26" t="str">
        <f>IF(T85&gt;(Калькулятор!$B$5+2),"",IF(T85=Калькулятор!$B$5+2,0,IF(T85&lt;=Калькулятор!$B$5,0,0)))</f>
        <v/>
      </c>
      <c r="L85" s="24" t="str">
        <f>IF(T85&gt;(Калькулятор!$B$5+2),"",IF(T85=Калькулятор!$B$5+2,0,IF(T85&lt;=Калькулятор!$B$5,0,0)))</f>
        <v/>
      </c>
      <c r="M85" s="24" t="str">
        <f>IF(T85&gt;(Калькулятор!$B$5+2),"",IF(T85=Калькулятор!$B$5+2,0,IF(T85&lt;=Калькулятор!$B$5,0,0)))</f>
        <v/>
      </c>
      <c r="N85" s="24" t="str">
        <f>IF(T85&gt;(Калькулятор!$B$5+2),"",IF(T85=Калькулятор!$B$5+2,0,IF(T85&lt;=Калькулятор!$B$5,0,0)))</f>
        <v/>
      </c>
      <c r="O85" s="24" t="str">
        <f>IF(T85&gt;(Калькулятор!$B$5+2),"",IF(T85=Калькулятор!$B$5+2,0,IF(T85&lt;=Калькулятор!$B$5,0,0)))</f>
        <v/>
      </c>
      <c r="P85" s="24" t="str">
        <f>IF(T85&gt;(Калькулятор!$B$5+2),"",IF(T85=Калькулятор!$B$5+2,0,IF(T85&lt;=Калькулятор!$B$5,0,0)))</f>
        <v/>
      </c>
      <c r="Q85" s="24" t="str">
        <f>IF(T85&gt;(Калькулятор!$B$5+2),"",IF(T85=Калькулятор!$B$5+2,0,IF(T85&lt;=Калькулятор!$B$5,0,0)))</f>
        <v/>
      </c>
      <c r="R85" s="96" t="str">
        <f>IF(T85&gt;(Калькулятор!$B$5+2),"",IF(T85=Калькулятор!$B$5+2,XIRR($D$7:D84,$B$7:B84,50),"Х"))</f>
        <v/>
      </c>
      <c r="S85" s="23" t="str">
        <f>IF(T85&gt;(Калькулятор!$B$5+2),"",IF(T85=Калькулятор!$B$5+2,F85+E85+J85+H85,"Х"))</f>
        <v/>
      </c>
      <c r="T85" s="18">
        <v>79</v>
      </c>
      <c r="U85" s="19" t="str">
        <f ca="1">Калькулятор!E82</f>
        <v>погашено</v>
      </c>
    </row>
    <row r="86" spans="1:21" ht="15.75" x14ac:dyDescent="0.25">
      <c r="A86" s="20" t="str">
        <f>IF(T86&gt;(Калькулятор!$B$5+2),"",IF(T86=Калькулятор!$B$5+2,"Усього",Калькулятор!C83))</f>
        <v/>
      </c>
      <c r="B86" s="21" t="str">
        <f>IF(T86&gt;(Калькулятор!$B$5+2),"",IF(T86=Калькулятор!$B$5+2,"Х",Калькулятор!D83))</f>
        <v/>
      </c>
      <c r="C86" s="22" t="str">
        <f>IF(T86&gt;(Калькулятор!$B$5+2),"",IF(T86=Калькулятор!$B$5+2,SUM($C$8:C85),IFERROR(B86-B85,"")))</f>
        <v/>
      </c>
      <c r="D86" s="23" t="str">
        <f>IF(T86&gt;(Калькулятор!$B$5+2),"",IF(T86=Калькулятор!$B$5+2,SUM($D$8:D85),Калькулятор!J83))</f>
        <v/>
      </c>
      <c r="E86" s="23" t="str">
        <f>IF(T86&gt;(Калькулятор!$B$5+2),"",IF(T86=Калькулятор!$B$5+2,SUM(E85),Калькулятор!G83))</f>
        <v/>
      </c>
      <c r="F86" s="23" t="str">
        <f>IF(T86&gt;(Калькулятор!$B$5+2),"",IF(T86=Калькулятор!$B$5+2,SUM($F$7:F85),Калькулятор!H83))</f>
        <v/>
      </c>
      <c r="G86" s="24" t="str">
        <f>IF(T86&gt;(Калькулятор!$B$5+2),"",IF(T86=Калькулятор!$B$5+2,0,IF(T86&lt;=Калькулятор!$B$5,0,0)))</f>
        <v/>
      </c>
      <c r="H86" s="95" t="str">
        <f>IF(T86&gt;(Калькулятор!$B$5+2),"",IF(T86=Калькулятор!$B$5+2,SUM($H$7:H85),Калькулятор!F83))</f>
        <v/>
      </c>
      <c r="I86" s="25" t="str">
        <f>IF(T86&gt;(Калькулятор!$B$5+2),"",IF(T86=Калькулятор!$B$5+2,0,IF(T86&lt;=Калькулятор!$B$5,0,0)))</f>
        <v/>
      </c>
      <c r="J86" s="23" t="str">
        <f>IF(T86&gt;(Калькулятор!$B$5+2),"",IF(T86=Калькулятор!$B$5+2,SUM($J$7:J85),IF(T86&lt;=Калькулятор!$B$5,0,0)))</f>
        <v/>
      </c>
      <c r="K86" s="26" t="str">
        <f>IF(T86&gt;(Калькулятор!$B$5+2),"",IF(T86=Калькулятор!$B$5+2,0,IF(T86&lt;=Калькулятор!$B$5,0,0)))</f>
        <v/>
      </c>
      <c r="L86" s="24" t="str">
        <f>IF(T86&gt;(Калькулятор!$B$5+2),"",IF(T86=Калькулятор!$B$5+2,0,IF(T86&lt;=Калькулятор!$B$5,0,0)))</f>
        <v/>
      </c>
      <c r="M86" s="24" t="str">
        <f>IF(T86&gt;(Калькулятор!$B$5+2),"",IF(T86=Калькулятор!$B$5+2,0,IF(T86&lt;=Калькулятор!$B$5,0,0)))</f>
        <v/>
      </c>
      <c r="N86" s="24" t="str">
        <f>IF(T86&gt;(Калькулятор!$B$5+2),"",IF(T86=Калькулятор!$B$5+2,0,IF(T86&lt;=Калькулятор!$B$5,0,0)))</f>
        <v/>
      </c>
      <c r="O86" s="24" t="str">
        <f>IF(T86&gt;(Калькулятор!$B$5+2),"",IF(T86=Калькулятор!$B$5+2,0,IF(T86&lt;=Калькулятор!$B$5,0,0)))</f>
        <v/>
      </c>
      <c r="P86" s="24" t="str">
        <f>IF(T86&gt;(Калькулятор!$B$5+2),"",IF(T86=Калькулятор!$B$5+2,0,IF(T86&lt;=Калькулятор!$B$5,0,0)))</f>
        <v/>
      </c>
      <c r="Q86" s="24" t="str">
        <f>IF(T86&gt;(Калькулятор!$B$5+2),"",IF(T86=Калькулятор!$B$5+2,0,IF(T86&lt;=Калькулятор!$B$5,0,0)))</f>
        <v/>
      </c>
      <c r="R86" s="96" t="str">
        <f>IF(T86&gt;(Калькулятор!$B$5+2),"",IF(T86=Калькулятор!$B$5+2,XIRR($D$7:D85,$B$7:B85,50),"Х"))</f>
        <v/>
      </c>
      <c r="S86" s="23" t="str">
        <f>IF(T86&gt;(Калькулятор!$B$5+2),"",IF(T86=Калькулятор!$B$5+2,F86+E86+J86+H86,"Х"))</f>
        <v/>
      </c>
      <c r="T86" s="18">
        <v>80</v>
      </c>
      <c r="U86" s="19" t="str">
        <f ca="1">Калькулятор!E83</f>
        <v>погашено</v>
      </c>
    </row>
    <row r="87" spans="1:21" ht="15.75" x14ac:dyDescent="0.25">
      <c r="A87" s="20" t="str">
        <f>IF(T87&gt;(Калькулятор!$B$5+2),"",IF(T87=Калькулятор!$B$5+2,"Усього",Калькулятор!C84))</f>
        <v/>
      </c>
      <c r="B87" s="21" t="str">
        <f>IF(T87&gt;(Калькулятор!$B$5+2),"",IF(T87=Калькулятор!$B$5+2,"Х",Калькулятор!D84))</f>
        <v/>
      </c>
      <c r="C87" s="22" t="str">
        <f>IF(T87&gt;(Калькулятор!$B$5+2),"",IF(T87=Калькулятор!$B$5+2,SUM($C$8:C86),IFERROR(B87-B86,"")))</f>
        <v/>
      </c>
      <c r="D87" s="23" t="str">
        <f>IF(T87&gt;(Калькулятор!$B$5+2),"",IF(T87=Калькулятор!$B$5+2,SUM($D$8:D86),Калькулятор!J84))</f>
        <v/>
      </c>
      <c r="E87" s="23" t="str">
        <f>IF(T87&gt;(Калькулятор!$B$5+2),"",IF(T87=Калькулятор!$B$5+2,SUM(E86),Калькулятор!G84))</f>
        <v/>
      </c>
      <c r="F87" s="23" t="str">
        <f>IF(T87&gt;(Калькулятор!$B$5+2),"",IF(T87=Калькулятор!$B$5+2,SUM($F$7:F86),Калькулятор!H84))</f>
        <v/>
      </c>
      <c r="G87" s="24" t="str">
        <f>IF(T87&gt;(Калькулятор!$B$5+2),"",IF(T87=Калькулятор!$B$5+2,0,IF(T87&lt;=Калькулятор!$B$5,0,0)))</f>
        <v/>
      </c>
      <c r="H87" s="95" t="str">
        <f>IF(T87&gt;(Калькулятор!$B$5+2),"",IF(T87=Калькулятор!$B$5+2,SUM($H$7:H86),Калькулятор!F84))</f>
        <v/>
      </c>
      <c r="I87" s="25" t="str">
        <f>IF(T87&gt;(Калькулятор!$B$5+2),"",IF(T87=Калькулятор!$B$5+2,0,IF(T87&lt;=Калькулятор!$B$5,0,0)))</f>
        <v/>
      </c>
      <c r="J87" s="23" t="str">
        <f>IF(T87&gt;(Калькулятор!$B$5+2),"",IF(T87=Калькулятор!$B$5+2,SUM($J$7:J86),IF(T87&lt;=Калькулятор!$B$5,0,0)))</f>
        <v/>
      </c>
      <c r="K87" s="26" t="str">
        <f>IF(T87&gt;(Калькулятор!$B$5+2),"",IF(T87=Калькулятор!$B$5+2,0,IF(T87&lt;=Калькулятор!$B$5,0,0)))</f>
        <v/>
      </c>
      <c r="L87" s="24" t="str">
        <f>IF(T87&gt;(Калькулятор!$B$5+2),"",IF(T87=Калькулятор!$B$5+2,0,IF(T87&lt;=Калькулятор!$B$5,0,0)))</f>
        <v/>
      </c>
      <c r="M87" s="24" t="str">
        <f>IF(T87&gt;(Калькулятор!$B$5+2),"",IF(T87=Калькулятор!$B$5+2,0,IF(T87&lt;=Калькулятор!$B$5,0,0)))</f>
        <v/>
      </c>
      <c r="N87" s="24" t="str">
        <f>IF(T87&gt;(Калькулятор!$B$5+2),"",IF(T87=Калькулятор!$B$5+2,0,IF(T87&lt;=Калькулятор!$B$5,0,0)))</f>
        <v/>
      </c>
      <c r="O87" s="24" t="str">
        <f>IF(T87&gt;(Калькулятор!$B$5+2),"",IF(T87=Калькулятор!$B$5+2,0,IF(T87&lt;=Калькулятор!$B$5,0,0)))</f>
        <v/>
      </c>
      <c r="P87" s="24" t="str">
        <f>IF(T87&gt;(Калькулятор!$B$5+2),"",IF(T87=Калькулятор!$B$5+2,0,IF(T87&lt;=Калькулятор!$B$5,0,0)))</f>
        <v/>
      </c>
      <c r="Q87" s="24" t="str">
        <f>IF(T87&gt;(Калькулятор!$B$5+2),"",IF(T87=Калькулятор!$B$5+2,0,IF(T87&lt;=Калькулятор!$B$5,0,0)))</f>
        <v/>
      </c>
      <c r="R87" s="96" t="str">
        <f>IF(T87&gt;(Калькулятор!$B$5+2),"",IF(T87=Калькулятор!$B$5+2,XIRR($D$7:D86,$B$7:B86,50),"Х"))</f>
        <v/>
      </c>
      <c r="S87" s="23" t="str">
        <f>IF(T87&gt;(Калькулятор!$B$5+2),"",IF(T87=Калькулятор!$B$5+2,F87+E87+J87+H87,"Х"))</f>
        <v/>
      </c>
      <c r="T87" s="18">
        <v>81</v>
      </c>
      <c r="U87" s="19" t="str">
        <f ca="1">Калькулятор!E84</f>
        <v>погашено</v>
      </c>
    </row>
    <row r="88" spans="1:21" ht="15.75" x14ac:dyDescent="0.25">
      <c r="A88" s="20" t="str">
        <f>IF(T88&gt;(Калькулятор!$B$5+2),"",IF(T88=Калькулятор!$B$5+2,"Усього",Калькулятор!C85))</f>
        <v/>
      </c>
      <c r="B88" s="21" t="str">
        <f>IF(T88&gt;(Калькулятор!$B$5+2),"",IF(T88=Калькулятор!$B$5+2,"Х",Калькулятор!D85))</f>
        <v/>
      </c>
      <c r="C88" s="22" t="str">
        <f>IF(T88&gt;(Калькулятор!$B$5+2),"",IF(T88=Калькулятор!$B$5+2,SUM($C$8:C87),IFERROR(B88-B87,"")))</f>
        <v/>
      </c>
      <c r="D88" s="23" t="str">
        <f>IF(T88&gt;(Калькулятор!$B$5+2),"",IF(T88=Калькулятор!$B$5+2,SUM($D$8:D87),Калькулятор!J85))</f>
        <v/>
      </c>
      <c r="E88" s="23" t="str">
        <f>IF(T88&gt;(Калькулятор!$B$5+2),"",IF(T88=Калькулятор!$B$5+2,SUM(E87),Калькулятор!G85))</f>
        <v/>
      </c>
      <c r="F88" s="23" t="str">
        <f>IF(T88&gt;(Калькулятор!$B$5+2),"",IF(T88=Калькулятор!$B$5+2,SUM($F$7:F87),Калькулятор!H85))</f>
        <v/>
      </c>
      <c r="G88" s="24" t="str">
        <f>IF(T88&gt;(Калькулятор!$B$5+2),"",IF(T88=Калькулятор!$B$5+2,0,IF(T88&lt;=Калькулятор!$B$5,0,0)))</f>
        <v/>
      </c>
      <c r="H88" s="95" t="str">
        <f>IF(T88&gt;(Калькулятор!$B$5+2),"",IF(T88=Калькулятор!$B$5+2,SUM($H$7:H87),Калькулятор!F85))</f>
        <v/>
      </c>
      <c r="I88" s="25" t="str">
        <f>IF(T88&gt;(Калькулятор!$B$5+2),"",IF(T88=Калькулятор!$B$5+2,0,IF(T88&lt;=Калькулятор!$B$5,0,0)))</f>
        <v/>
      </c>
      <c r="J88" s="23" t="str">
        <f>IF(T88&gt;(Калькулятор!$B$5+2),"",IF(T88=Калькулятор!$B$5+2,SUM($J$7:J87),IF(T88&lt;=Калькулятор!$B$5,0,0)))</f>
        <v/>
      </c>
      <c r="K88" s="26" t="str">
        <f>IF(T88&gt;(Калькулятор!$B$5+2),"",IF(T88=Калькулятор!$B$5+2,0,IF(T88&lt;=Калькулятор!$B$5,0,0)))</f>
        <v/>
      </c>
      <c r="L88" s="24" t="str">
        <f>IF(T88&gt;(Калькулятор!$B$5+2),"",IF(T88=Калькулятор!$B$5+2,0,IF(T88&lt;=Калькулятор!$B$5,0,0)))</f>
        <v/>
      </c>
      <c r="M88" s="24" t="str">
        <f>IF(T88&gt;(Калькулятор!$B$5+2),"",IF(T88=Калькулятор!$B$5+2,0,IF(T88&lt;=Калькулятор!$B$5,0,0)))</f>
        <v/>
      </c>
      <c r="N88" s="24" t="str">
        <f>IF(T88&gt;(Калькулятор!$B$5+2),"",IF(T88=Калькулятор!$B$5+2,0,IF(T88&lt;=Калькулятор!$B$5,0,0)))</f>
        <v/>
      </c>
      <c r="O88" s="24" t="str">
        <f>IF(T88&gt;(Калькулятор!$B$5+2),"",IF(T88=Калькулятор!$B$5+2,0,IF(T88&lt;=Калькулятор!$B$5,0,0)))</f>
        <v/>
      </c>
      <c r="P88" s="24" t="str">
        <f>IF(T88&gt;(Калькулятор!$B$5+2),"",IF(T88=Калькулятор!$B$5+2,0,IF(T88&lt;=Калькулятор!$B$5,0,0)))</f>
        <v/>
      </c>
      <c r="Q88" s="24" t="str">
        <f>IF(T88&gt;(Калькулятор!$B$5+2),"",IF(T88=Калькулятор!$B$5+2,0,IF(T88&lt;=Калькулятор!$B$5,0,0)))</f>
        <v/>
      </c>
      <c r="R88" s="96" t="str">
        <f>IF(T88&gt;(Калькулятор!$B$5+2),"",IF(T88=Калькулятор!$B$5+2,XIRR($D$7:D87,$B$7:B87,50),"Х"))</f>
        <v/>
      </c>
      <c r="S88" s="23" t="str">
        <f>IF(T88&gt;(Калькулятор!$B$5+2),"",IF(T88=Калькулятор!$B$5+2,F88+E88+J88+H88,"Х"))</f>
        <v/>
      </c>
      <c r="T88" s="18">
        <v>82</v>
      </c>
      <c r="U88" s="19" t="str">
        <f ca="1">Калькулятор!E85</f>
        <v>погашено</v>
      </c>
    </row>
    <row r="89" spans="1:21" ht="15.75" x14ac:dyDescent="0.25">
      <c r="A89" s="20" t="str">
        <f>IF(T89&gt;(Калькулятор!$B$5+2),"",IF(T89=Калькулятор!$B$5+2,"Усього",Калькулятор!C86))</f>
        <v/>
      </c>
      <c r="B89" s="21" t="str">
        <f>IF(T89&gt;(Калькулятор!$B$5+2),"",IF(T89=Калькулятор!$B$5+2,"Х",Калькулятор!D86))</f>
        <v/>
      </c>
      <c r="C89" s="22" t="str">
        <f>IF(T89&gt;(Калькулятор!$B$5+2),"",IF(T89=Калькулятор!$B$5+2,SUM($C$8:C88),IFERROR(B89-B88,"")))</f>
        <v/>
      </c>
      <c r="D89" s="23" t="str">
        <f>IF(T89&gt;(Калькулятор!$B$5+2),"",IF(T89=Калькулятор!$B$5+2,SUM($D$8:D88),Калькулятор!J86))</f>
        <v/>
      </c>
      <c r="E89" s="23" t="str">
        <f>IF(T89&gt;(Калькулятор!$B$5+2),"",IF(T89=Калькулятор!$B$5+2,SUM(E88),Калькулятор!G86))</f>
        <v/>
      </c>
      <c r="F89" s="23" t="str">
        <f>IF(T89&gt;(Калькулятор!$B$5+2),"",IF(T89=Калькулятор!$B$5+2,SUM($F$7:F88),Калькулятор!H86))</f>
        <v/>
      </c>
      <c r="G89" s="24" t="str">
        <f>IF(T89&gt;(Калькулятор!$B$5+2),"",IF(T89=Калькулятор!$B$5+2,0,IF(T89&lt;=Калькулятор!$B$5,0,0)))</f>
        <v/>
      </c>
      <c r="H89" s="95" t="str">
        <f>IF(T89&gt;(Калькулятор!$B$5+2),"",IF(T89=Калькулятор!$B$5+2,SUM($H$7:H88),Калькулятор!F86))</f>
        <v/>
      </c>
      <c r="I89" s="25" t="str">
        <f>IF(T89&gt;(Калькулятор!$B$5+2),"",IF(T89=Калькулятор!$B$5+2,0,IF(T89&lt;=Калькулятор!$B$5,0,0)))</f>
        <v/>
      </c>
      <c r="J89" s="23" t="str">
        <f>IF(T89&gt;(Калькулятор!$B$5+2),"",IF(T89=Калькулятор!$B$5+2,SUM($J$7:J88),IF(T89&lt;=Калькулятор!$B$5,0,0)))</f>
        <v/>
      </c>
      <c r="K89" s="26" t="str">
        <f>IF(T89&gt;(Калькулятор!$B$5+2),"",IF(T89=Калькулятор!$B$5+2,0,IF(T89&lt;=Калькулятор!$B$5,0,0)))</f>
        <v/>
      </c>
      <c r="L89" s="24" t="str">
        <f>IF(T89&gt;(Калькулятор!$B$5+2),"",IF(T89=Калькулятор!$B$5+2,0,IF(T89&lt;=Калькулятор!$B$5,0,0)))</f>
        <v/>
      </c>
      <c r="M89" s="24" t="str">
        <f>IF(T89&gt;(Калькулятор!$B$5+2),"",IF(T89=Калькулятор!$B$5+2,0,IF(T89&lt;=Калькулятор!$B$5,0,0)))</f>
        <v/>
      </c>
      <c r="N89" s="24" t="str">
        <f>IF(T89&gt;(Калькулятор!$B$5+2),"",IF(T89=Калькулятор!$B$5+2,0,IF(T89&lt;=Калькулятор!$B$5,0,0)))</f>
        <v/>
      </c>
      <c r="O89" s="24" t="str">
        <f>IF(T89&gt;(Калькулятор!$B$5+2),"",IF(T89=Калькулятор!$B$5+2,0,IF(T89&lt;=Калькулятор!$B$5,0,0)))</f>
        <v/>
      </c>
      <c r="P89" s="24" t="str">
        <f>IF(T89&gt;(Калькулятор!$B$5+2),"",IF(T89=Калькулятор!$B$5+2,0,IF(T89&lt;=Калькулятор!$B$5,0,0)))</f>
        <v/>
      </c>
      <c r="Q89" s="24" t="str">
        <f>IF(T89&gt;(Калькулятор!$B$5+2),"",IF(T89=Калькулятор!$B$5+2,0,IF(T89&lt;=Калькулятор!$B$5,0,0)))</f>
        <v/>
      </c>
      <c r="R89" s="96" t="str">
        <f>IF(T89&gt;(Калькулятор!$B$5+2),"",IF(T89=Калькулятор!$B$5+2,XIRR($D$7:D88,$B$7:B88,50),"Х"))</f>
        <v/>
      </c>
      <c r="S89" s="23" t="str">
        <f>IF(T89&gt;(Калькулятор!$B$5+2),"",IF(T89=Калькулятор!$B$5+2,F89+E89+J89+H89,"Х"))</f>
        <v/>
      </c>
      <c r="T89" s="18">
        <v>83</v>
      </c>
      <c r="U89" s="19" t="str">
        <f ca="1">Калькулятор!E86</f>
        <v>погашено</v>
      </c>
    </row>
    <row r="90" spans="1:21" ht="15.75" x14ac:dyDescent="0.25">
      <c r="A90" s="20" t="str">
        <f>IF(T90&gt;(Калькулятор!$B$5+2),"",IF(T90=Калькулятор!$B$5+2,"Усього",Калькулятор!C87))</f>
        <v/>
      </c>
      <c r="B90" s="21" t="str">
        <f>IF(T90&gt;(Калькулятор!$B$5+2),"",IF(T90=Калькулятор!$B$5+2,"Х",Калькулятор!D87))</f>
        <v/>
      </c>
      <c r="C90" s="22" t="str">
        <f>IF(T90&gt;(Калькулятор!$B$5+2),"",IF(T90=Калькулятор!$B$5+2,SUM($C$8:C89),IFERROR(B90-B89,"")))</f>
        <v/>
      </c>
      <c r="D90" s="23" t="str">
        <f>IF(T90&gt;(Калькулятор!$B$5+2),"",IF(T90=Калькулятор!$B$5+2,SUM($D$8:D89),Калькулятор!J87))</f>
        <v/>
      </c>
      <c r="E90" s="23" t="str">
        <f>IF(T90&gt;(Калькулятор!$B$5+2),"",IF(T90=Калькулятор!$B$5+2,SUM(E89),Калькулятор!G87))</f>
        <v/>
      </c>
      <c r="F90" s="23" t="str">
        <f>IF(T90&gt;(Калькулятор!$B$5+2),"",IF(T90=Калькулятор!$B$5+2,SUM($F$7:F89),Калькулятор!H87))</f>
        <v/>
      </c>
      <c r="G90" s="24" t="str">
        <f>IF(T90&gt;(Калькулятор!$B$5+2),"",IF(T90=Калькулятор!$B$5+2,0,IF(T90&lt;=Калькулятор!$B$5,0,0)))</f>
        <v/>
      </c>
      <c r="H90" s="95" t="str">
        <f>IF(T90&gt;(Калькулятор!$B$5+2),"",IF(T90=Калькулятор!$B$5+2,SUM($H$7:H89),Калькулятор!F87))</f>
        <v/>
      </c>
      <c r="I90" s="25" t="str">
        <f>IF(T90&gt;(Калькулятор!$B$5+2),"",IF(T90=Калькулятор!$B$5+2,0,IF(T90&lt;=Калькулятор!$B$5,0,0)))</f>
        <v/>
      </c>
      <c r="J90" s="23" t="str">
        <f>IF(T90&gt;(Калькулятор!$B$5+2),"",IF(T90=Калькулятор!$B$5+2,SUM($J$7:J89),IF(T90&lt;=Калькулятор!$B$5,0,0)))</f>
        <v/>
      </c>
      <c r="K90" s="26" t="str">
        <f>IF(T90&gt;(Калькулятор!$B$5+2),"",IF(T90=Калькулятор!$B$5+2,0,IF(T90&lt;=Калькулятор!$B$5,0,0)))</f>
        <v/>
      </c>
      <c r="L90" s="24" t="str">
        <f>IF(T90&gt;(Калькулятор!$B$5+2),"",IF(T90=Калькулятор!$B$5+2,0,IF(T90&lt;=Калькулятор!$B$5,0,0)))</f>
        <v/>
      </c>
      <c r="M90" s="24" t="str">
        <f>IF(T90&gt;(Калькулятор!$B$5+2),"",IF(T90=Калькулятор!$B$5+2,0,IF(T90&lt;=Калькулятор!$B$5,0,0)))</f>
        <v/>
      </c>
      <c r="N90" s="24" t="str">
        <f>IF(T90&gt;(Калькулятор!$B$5+2),"",IF(T90=Калькулятор!$B$5+2,0,IF(T90&lt;=Калькулятор!$B$5,0,0)))</f>
        <v/>
      </c>
      <c r="O90" s="24" t="str">
        <f>IF(T90&gt;(Калькулятор!$B$5+2),"",IF(T90=Калькулятор!$B$5+2,0,IF(T90&lt;=Калькулятор!$B$5,0,0)))</f>
        <v/>
      </c>
      <c r="P90" s="24" t="str">
        <f>IF(T90&gt;(Калькулятор!$B$5+2),"",IF(T90=Калькулятор!$B$5+2,0,IF(T90&lt;=Калькулятор!$B$5,0,0)))</f>
        <v/>
      </c>
      <c r="Q90" s="24" t="str">
        <f>IF(T90&gt;(Калькулятор!$B$5+2),"",IF(T90=Калькулятор!$B$5+2,0,IF(T90&lt;=Калькулятор!$B$5,0,0)))</f>
        <v/>
      </c>
      <c r="R90" s="96" t="str">
        <f>IF(T90&gt;(Калькулятор!$B$5+2),"",IF(T90=Калькулятор!$B$5+2,XIRR($D$7:D89,$B$7:B89,50),"Х"))</f>
        <v/>
      </c>
      <c r="S90" s="23" t="str">
        <f>IF(T90&gt;(Калькулятор!$B$5+2),"",IF(T90=Калькулятор!$B$5+2,F90+E90+J90+H90,"Х"))</f>
        <v/>
      </c>
      <c r="T90" s="18">
        <v>84</v>
      </c>
      <c r="U90" s="19" t="str">
        <f ca="1">Калькулятор!E87</f>
        <v>погашено</v>
      </c>
    </row>
    <row r="91" spans="1:21" ht="15.75" x14ac:dyDescent="0.25">
      <c r="A91" s="20" t="str">
        <f>IF(T91&gt;(Калькулятор!$B$5+2),"",IF(T91=Калькулятор!$B$5+2,"Усього",Калькулятор!C88))</f>
        <v/>
      </c>
      <c r="B91" s="21" t="str">
        <f>IF(T91&gt;(Калькулятор!$B$5+2),"",IF(T91=Калькулятор!$B$5+2,"Х",Калькулятор!D88))</f>
        <v/>
      </c>
      <c r="C91" s="22" t="str">
        <f>IF(T91&gt;(Калькулятор!$B$5+2),"",IF(T91=Калькулятор!$B$5+2,SUM($C$8:C90),IFERROR(B91-B90,"")))</f>
        <v/>
      </c>
      <c r="D91" s="23" t="str">
        <f>IF(T91&gt;(Калькулятор!$B$5+2),"",IF(T91=Калькулятор!$B$5+2,SUM($D$8:D90),Калькулятор!J88))</f>
        <v/>
      </c>
      <c r="E91" s="23" t="str">
        <f>IF(T91&gt;(Калькулятор!$B$5+2),"",IF(T91=Калькулятор!$B$5+2,SUM(E90),Калькулятор!G88))</f>
        <v/>
      </c>
      <c r="F91" s="23" t="str">
        <f>IF(T91&gt;(Калькулятор!$B$5+2),"",IF(T91=Калькулятор!$B$5+2,SUM($F$7:F90),Калькулятор!H88))</f>
        <v/>
      </c>
      <c r="G91" s="24" t="str">
        <f>IF(T91&gt;(Калькулятор!$B$5+2),"",IF(T91=Калькулятор!$B$5+2,0,IF(T91&lt;=Калькулятор!$B$5,0,0)))</f>
        <v/>
      </c>
      <c r="H91" s="95" t="str">
        <f>IF(T91&gt;(Калькулятор!$B$5+2),"",IF(T91=Калькулятор!$B$5+2,SUM($H$7:H90),Калькулятор!F88))</f>
        <v/>
      </c>
      <c r="I91" s="25" t="str">
        <f>IF(T91&gt;(Калькулятор!$B$5+2),"",IF(T91=Калькулятор!$B$5+2,0,IF(T91&lt;=Калькулятор!$B$5,0,0)))</f>
        <v/>
      </c>
      <c r="J91" s="23" t="str">
        <f>IF(T91&gt;(Калькулятор!$B$5+2),"",IF(T91=Калькулятор!$B$5+2,SUM($J$7:J90),IF(T91&lt;=Калькулятор!$B$5,0,0)))</f>
        <v/>
      </c>
      <c r="K91" s="26" t="str">
        <f>IF(T91&gt;(Калькулятор!$B$5+2),"",IF(T91=Калькулятор!$B$5+2,0,IF(T91&lt;=Калькулятор!$B$5,0,0)))</f>
        <v/>
      </c>
      <c r="L91" s="24" t="str">
        <f>IF(T91&gt;(Калькулятор!$B$5+2),"",IF(T91=Калькулятор!$B$5+2,0,IF(T91&lt;=Калькулятор!$B$5,0,0)))</f>
        <v/>
      </c>
      <c r="M91" s="24" t="str">
        <f>IF(T91&gt;(Калькулятор!$B$5+2),"",IF(T91=Калькулятор!$B$5+2,0,IF(T91&lt;=Калькулятор!$B$5,0,0)))</f>
        <v/>
      </c>
      <c r="N91" s="24" t="str">
        <f>IF(T91&gt;(Калькулятор!$B$5+2),"",IF(T91=Калькулятор!$B$5+2,0,IF(T91&lt;=Калькулятор!$B$5,0,0)))</f>
        <v/>
      </c>
      <c r="O91" s="24" t="str">
        <f>IF(T91&gt;(Калькулятор!$B$5+2),"",IF(T91=Калькулятор!$B$5+2,0,IF(T91&lt;=Калькулятор!$B$5,0,0)))</f>
        <v/>
      </c>
      <c r="P91" s="24" t="str">
        <f>IF(T91&gt;(Калькулятор!$B$5+2),"",IF(T91=Калькулятор!$B$5+2,0,IF(T91&lt;=Калькулятор!$B$5,0,0)))</f>
        <v/>
      </c>
      <c r="Q91" s="24" t="str">
        <f>IF(T91&gt;(Калькулятор!$B$5+2),"",IF(T91=Калькулятор!$B$5+2,0,IF(T91&lt;=Калькулятор!$B$5,0,0)))</f>
        <v/>
      </c>
      <c r="R91" s="96" t="str">
        <f>IF(T91&gt;(Калькулятор!$B$5+2),"",IF(T91=Калькулятор!$B$5+2,XIRR($D$7:D90,$B$7:B90,50),"Х"))</f>
        <v/>
      </c>
      <c r="S91" s="23" t="str">
        <f>IF(T91&gt;(Калькулятор!$B$5+2),"",IF(T91=Калькулятор!$B$5+2,F91+E91+J91+H91,"Х"))</f>
        <v/>
      </c>
      <c r="T91" s="18">
        <v>85</v>
      </c>
      <c r="U91" s="19" t="str">
        <f ca="1">Калькулятор!E88</f>
        <v>погашено</v>
      </c>
    </row>
    <row r="92" spans="1:21" ht="15.75" x14ac:dyDescent="0.25">
      <c r="A92" s="20" t="str">
        <f>IF(T92&gt;(Калькулятор!$B$5+2),"",IF(T92=Калькулятор!$B$5+2,"Усього",Калькулятор!C89))</f>
        <v/>
      </c>
      <c r="B92" s="21" t="str">
        <f>IF(T92&gt;(Калькулятор!$B$5+2),"",IF(T92=Калькулятор!$B$5+2,"Х",Калькулятор!D89))</f>
        <v/>
      </c>
      <c r="C92" s="22" t="str">
        <f>IF(T92&gt;(Калькулятор!$B$5+2),"",IF(T92=Калькулятор!$B$5+2,SUM($C$8:C91),IFERROR(B92-B91,"")))</f>
        <v/>
      </c>
      <c r="D92" s="23" t="str">
        <f>IF(T92&gt;(Калькулятор!$B$5+2),"",IF(T92=Калькулятор!$B$5+2,SUM($D$8:D91),Калькулятор!J89))</f>
        <v/>
      </c>
      <c r="E92" s="23" t="str">
        <f>IF(T92&gt;(Калькулятор!$B$5+2),"",IF(T92=Калькулятор!$B$5+2,SUM(E91),Калькулятор!G89))</f>
        <v/>
      </c>
      <c r="F92" s="23" t="str">
        <f>IF(T92&gt;(Калькулятор!$B$5+2),"",IF(T92=Калькулятор!$B$5+2,SUM($F$7:F91),Калькулятор!H89))</f>
        <v/>
      </c>
      <c r="G92" s="24" t="str">
        <f>IF(T92&gt;(Калькулятор!$B$5+2),"",IF(T92=Калькулятор!$B$5+2,0,IF(T92&lt;=Калькулятор!$B$5,0,0)))</f>
        <v/>
      </c>
      <c r="H92" s="95" t="str">
        <f>IF(T92&gt;(Калькулятор!$B$5+2),"",IF(T92=Калькулятор!$B$5+2,SUM($H$7:H91),Калькулятор!F89))</f>
        <v/>
      </c>
      <c r="I92" s="25" t="str">
        <f>IF(T92&gt;(Калькулятор!$B$5+2),"",IF(T92=Калькулятор!$B$5+2,0,IF(T92&lt;=Калькулятор!$B$5,0,0)))</f>
        <v/>
      </c>
      <c r="J92" s="23" t="str">
        <f>IF(T92&gt;(Калькулятор!$B$5+2),"",IF(T92=Калькулятор!$B$5+2,SUM($J$7:J91),IF(T92&lt;=Калькулятор!$B$5,0,0)))</f>
        <v/>
      </c>
      <c r="K92" s="26" t="str">
        <f>IF(T92&gt;(Калькулятор!$B$5+2),"",IF(T92=Калькулятор!$B$5+2,0,IF(T92&lt;=Калькулятор!$B$5,0,0)))</f>
        <v/>
      </c>
      <c r="L92" s="24" t="str">
        <f>IF(T92&gt;(Калькулятор!$B$5+2),"",IF(T92=Калькулятор!$B$5+2,0,IF(T92&lt;=Калькулятор!$B$5,0,0)))</f>
        <v/>
      </c>
      <c r="M92" s="24" t="str">
        <f>IF(T92&gt;(Калькулятор!$B$5+2),"",IF(T92=Калькулятор!$B$5+2,0,IF(T92&lt;=Калькулятор!$B$5,0,0)))</f>
        <v/>
      </c>
      <c r="N92" s="24" t="str">
        <f>IF(T92&gt;(Калькулятор!$B$5+2),"",IF(T92=Калькулятор!$B$5+2,0,IF(T92&lt;=Калькулятор!$B$5,0,0)))</f>
        <v/>
      </c>
      <c r="O92" s="24" t="str">
        <f>IF(T92&gt;(Калькулятор!$B$5+2),"",IF(T92=Калькулятор!$B$5+2,0,IF(T92&lt;=Калькулятор!$B$5,0,0)))</f>
        <v/>
      </c>
      <c r="P92" s="24" t="str">
        <f>IF(T92&gt;(Калькулятор!$B$5+2),"",IF(T92=Калькулятор!$B$5+2,0,IF(T92&lt;=Калькулятор!$B$5,0,0)))</f>
        <v/>
      </c>
      <c r="Q92" s="24" t="str">
        <f>IF(T92&gt;(Калькулятор!$B$5+2),"",IF(T92=Калькулятор!$B$5+2,0,IF(T92&lt;=Калькулятор!$B$5,0,0)))</f>
        <v/>
      </c>
      <c r="R92" s="96" t="str">
        <f>IF(T92&gt;(Калькулятор!$B$5+2),"",IF(T92=Калькулятор!$B$5+2,XIRR($D$7:D91,$B$7:B91,50),"Х"))</f>
        <v/>
      </c>
      <c r="S92" s="23" t="str">
        <f>IF(T92&gt;(Калькулятор!$B$5+2),"",IF(T92=Калькулятор!$B$5+2,F92+E92+J92+H92,"Х"))</f>
        <v/>
      </c>
      <c r="T92" s="18">
        <v>86</v>
      </c>
      <c r="U92" s="19" t="str">
        <f ca="1">Калькулятор!E89</f>
        <v>погашено</v>
      </c>
    </row>
    <row r="93" spans="1:21" ht="15.75" x14ac:dyDescent="0.25">
      <c r="A93" s="20" t="str">
        <f>IF(T93&gt;(Калькулятор!$B$5+2),"",IF(T93=Калькулятор!$B$5+2,"Усього",Калькулятор!C90))</f>
        <v/>
      </c>
      <c r="B93" s="21" t="str">
        <f>IF(T93&gt;(Калькулятор!$B$5+2),"",IF(T93=Калькулятор!$B$5+2,"Х",Калькулятор!D90))</f>
        <v/>
      </c>
      <c r="C93" s="22" t="str">
        <f>IF(T93&gt;(Калькулятор!$B$5+2),"",IF(T93=Калькулятор!$B$5+2,SUM($C$8:C92),IFERROR(B93-B92,"")))</f>
        <v/>
      </c>
      <c r="D93" s="23" t="str">
        <f>IF(T93&gt;(Калькулятор!$B$5+2),"",IF(T93=Калькулятор!$B$5+2,SUM($D$8:D92),Калькулятор!J90))</f>
        <v/>
      </c>
      <c r="E93" s="23" t="str">
        <f>IF(T93&gt;(Калькулятор!$B$5+2),"",IF(T93=Калькулятор!$B$5+2,SUM(E92),Калькулятор!G90))</f>
        <v/>
      </c>
      <c r="F93" s="23" t="str">
        <f>IF(T93&gt;(Калькулятор!$B$5+2),"",IF(T93=Калькулятор!$B$5+2,SUM($F$7:F92),Калькулятор!H90))</f>
        <v/>
      </c>
      <c r="G93" s="24" t="str">
        <f>IF(T93&gt;(Калькулятор!$B$5+2),"",IF(T93=Калькулятор!$B$5+2,0,IF(T93&lt;=Калькулятор!$B$5,0,0)))</f>
        <v/>
      </c>
      <c r="H93" s="95" t="str">
        <f>IF(T93&gt;(Калькулятор!$B$5+2),"",IF(T93=Калькулятор!$B$5+2,SUM($H$7:H92),Калькулятор!F90))</f>
        <v/>
      </c>
      <c r="I93" s="25" t="str">
        <f>IF(T93&gt;(Калькулятор!$B$5+2),"",IF(T93=Калькулятор!$B$5+2,0,IF(T93&lt;=Калькулятор!$B$5,0,0)))</f>
        <v/>
      </c>
      <c r="J93" s="23" t="str">
        <f>IF(T93&gt;(Калькулятор!$B$5+2),"",IF(T93=Калькулятор!$B$5+2,SUM($J$7:J92),IF(T93&lt;=Калькулятор!$B$5,0,0)))</f>
        <v/>
      </c>
      <c r="K93" s="26" t="str">
        <f>IF(T93&gt;(Калькулятор!$B$5+2),"",IF(T93=Калькулятор!$B$5+2,0,IF(T93&lt;=Калькулятор!$B$5,0,0)))</f>
        <v/>
      </c>
      <c r="L93" s="24" t="str">
        <f>IF(T93&gt;(Калькулятор!$B$5+2),"",IF(T93=Калькулятор!$B$5+2,0,IF(T93&lt;=Калькулятор!$B$5,0,0)))</f>
        <v/>
      </c>
      <c r="M93" s="24" t="str">
        <f>IF(T93&gt;(Калькулятор!$B$5+2),"",IF(T93=Калькулятор!$B$5+2,0,IF(T93&lt;=Калькулятор!$B$5,0,0)))</f>
        <v/>
      </c>
      <c r="N93" s="24" t="str">
        <f>IF(T93&gt;(Калькулятор!$B$5+2),"",IF(T93=Калькулятор!$B$5+2,0,IF(T93&lt;=Калькулятор!$B$5,0,0)))</f>
        <v/>
      </c>
      <c r="O93" s="24" t="str">
        <f>IF(T93&gt;(Калькулятор!$B$5+2),"",IF(T93=Калькулятор!$B$5+2,0,IF(T93&lt;=Калькулятор!$B$5,0,0)))</f>
        <v/>
      </c>
      <c r="P93" s="24" t="str">
        <f>IF(T93&gt;(Калькулятор!$B$5+2),"",IF(T93=Калькулятор!$B$5+2,0,IF(T93&lt;=Калькулятор!$B$5,0,0)))</f>
        <v/>
      </c>
      <c r="Q93" s="24" t="str">
        <f>IF(T93&gt;(Калькулятор!$B$5+2),"",IF(T93=Калькулятор!$B$5+2,0,IF(T93&lt;=Калькулятор!$B$5,0,0)))</f>
        <v/>
      </c>
      <c r="R93" s="96" t="str">
        <f>IF(T93&gt;(Калькулятор!$B$5+2),"",IF(T93=Калькулятор!$B$5+2,XIRR($D$7:D92,$B$7:B92,50),"Х"))</f>
        <v/>
      </c>
      <c r="S93" s="23" t="str">
        <f>IF(T93&gt;(Калькулятор!$B$5+2),"",IF(T93=Калькулятор!$B$5+2,F93+E93+J93+H93,"Х"))</f>
        <v/>
      </c>
      <c r="T93" s="18">
        <v>87</v>
      </c>
      <c r="U93" s="19" t="str">
        <f ca="1">Калькулятор!E90</f>
        <v>погашено</v>
      </c>
    </row>
    <row r="94" spans="1:21" ht="15.75" x14ac:dyDescent="0.25">
      <c r="A94" s="20" t="str">
        <f>IF(T94&gt;(Калькулятор!$B$5+2),"",IF(T94=Калькулятор!$B$5+2,"Усього",Калькулятор!C91))</f>
        <v/>
      </c>
      <c r="B94" s="21" t="str">
        <f>IF(T94&gt;(Калькулятор!$B$5+2),"",IF(T94=Калькулятор!$B$5+2,"Х",Калькулятор!D91))</f>
        <v/>
      </c>
      <c r="C94" s="22" t="str">
        <f>IF(T94&gt;(Калькулятор!$B$5+2),"",IF(T94=Калькулятор!$B$5+2,SUM($C$8:C93),IFERROR(B94-B93,"")))</f>
        <v/>
      </c>
      <c r="D94" s="23" t="str">
        <f>IF(T94&gt;(Калькулятор!$B$5+2),"",IF(T94=Калькулятор!$B$5+2,SUM($D$8:D93),Калькулятор!J91))</f>
        <v/>
      </c>
      <c r="E94" s="23" t="str">
        <f>IF(T94&gt;(Калькулятор!$B$5+2),"",IF(T94=Калькулятор!$B$5+2,SUM(E93),Калькулятор!G91))</f>
        <v/>
      </c>
      <c r="F94" s="23" t="str">
        <f>IF(T94&gt;(Калькулятор!$B$5+2),"",IF(T94=Калькулятор!$B$5+2,SUM($F$7:F93),Калькулятор!H91))</f>
        <v/>
      </c>
      <c r="G94" s="24" t="str">
        <f>IF(T94&gt;(Калькулятор!$B$5+2),"",IF(T94=Калькулятор!$B$5+2,0,IF(T94&lt;=Калькулятор!$B$5,0,0)))</f>
        <v/>
      </c>
      <c r="H94" s="95" t="str">
        <f>IF(T94&gt;(Калькулятор!$B$5+2),"",IF(T94=Калькулятор!$B$5+2,SUM($H$7:H93),Калькулятор!F91))</f>
        <v/>
      </c>
      <c r="I94" s="25" t="str">
        <f>IF(T94&gt;(Калькулятор!$B$5+2),"",IF(T94=Калькулятор!$B$5+2,0,IF(T94&lt;=Калькулятор!$B$5,0,0)))</f>
        <v/>
      </c>
      <c r="J94" s="23" t="str">
        <f>IF(T94&gt;(Калькулятор!$B$5+2),"",IF(T94=Калькулятор!$B$5+2,SUM($J$7:J93),IF(T94&lt;=Калькулятор!$B$5,0,0)))</f>
        <v/>
      </c>
      <c r="K94" s="26" t="str">
        <f>IF(T94&gt;(Калькулятор!$B$5+2),"",IF(T94=Калькулятор!$B$5+2,0,IF(T94&lt;=Калькулятор!$B$5,0,0)))</f>
        <v/>
      </c>
      <c r="L94" s="24" t="str">
        <f>IF(T94&gt;(Калькулятор!$B$5+2),"",IF(T94=Калькулятор!$B$5+2,0,IF(T94&lt;=Калькулятор!$B$5,0,0)))</f>
        <v/>
      </c>
      <c r="M94" s="24" t="str">
        <f>IF(T94&gt;(Калькулятор!$B$5+2),"",IF(T94=Калькулятор!$B$5+2,0,IF(T94&lt;=Калькулятор!$B$5,0,0)))</f>
        <v/>
      </c>
      <c r="N94" s="24" t="str">
        <f>IF(T94&gt;(Калькулятор!$B$5+2),"",IF(T94=Калькулятор!$B$5+2,0,IF(T94&lt;=Калькулятор!$B$5,0,0)))</f>
        <v/>
      </c>
      <c r="O94" s="24" t="str">
        <f>IF(T94&gt;(Калькулятор!$B$5+2),"",IF(T94=Калькулятор!$B$5+2,0,IF(T94&lt;=Калькулятор!$B$5,0,0)))</f>
        <v/>
      </c>
      <c r="P94" s="24" t="str">
        <f>IF(T94&gt;(Калькулятор!$B$5+2),"",IF(T94=Калькулятор!$B$5+2,0,IF(T94&lt;=Калькулятор!$B$5,0,0)))</f>
        <v/>
      </c>
      <c r="Q94" s="24" t="str">
        <f>IF(T94&gt;(Калькулятор!$B$5+2),"",IF(T94=Калькулятор!$B$5+2,0,IF(T94&lt;=Калькулятор!$B$5,0,0)))</f>
        <v/>
      </c>
      <c r="R94" s="96" t="str">
        <f>IF(T94&gt;(Калькулятор!$B$5+2),"",IF(T94=Калькулятор!$B$5+2,XIRR($D$7:D93,$B$7:B93,50),"Х"))</f>
        <v/>
      </c>
      <c r="S94" s="23" t="str">
        <f>IF(T94&gt;(Калькулятор!$B$5+2),"",IF(T94=Калькулятор!$B$5+2,F94+E94+J94+H94,"Х"))</f>
        <v/>
      </c>
      <c r="T94" s="18">
        <v>88</v>
      </c>
      <c r="U94" s="19" t="str">
        <f ca="1">Калькулятор!E91</f>
        <v>погашено</v>
      </c>
    </row>
    <row r="95" spans="1:21" ht="15.75" x14ac:dyDescent="0.25">
      <c r="A95" s="20" t="str">
        <f>IF(T95&gt;(Калькулятор!$B$5+2),"",IF(T95=Калькулятор!$B$5+2,"Усього",Калькулятор!C92))</f>
        <v/>
      </c>
      <c r="B95" s="21" t="str">
        <f>IF(T95&gt;(Калькулятор!$B$5+2),"",IF(T95=Калькулятор!$B$5+2,"Х",Калькулятор!D92))</f>
        <v/>
      </c>
      <c r="C95" s="22" t="str">
        <f>IF(T95&gt;(Калькулятор!$B$5+2),"",IF(T95=Калькулятор!$B$5+2,SUM($C$8:C94),IFERROR(B95-B94,"")))</f>
        <v/>
      </c>
      <c r="D95" s="23" t="str">
        <f>IF(T95&gt;(Калькулятор!$B$5+2),"",IF(T95=Калькулятор!$B$5+2,SUM($D$8:D94),Калькулятор!J92))</f>
        <v/>
      </c>
      <c r="E95" s="23" t="str">
        <f>IF(T95&gt;(Калькулятор!$B$5+2),"",IF(T95=Калькулятор!$B$5+2,SUM(E94),Калькулятор!G92))</f>
        <v/>
      </c>
      <c r="F95" s="23" t="str">
        <f>IF(T95&gt;(Калькулятор!$B$5+2),"",IF(T95=Калькулятор!$B$5+2,SUM($F$7:F94),Калькулятор!H92))</f>
        <v/>
      </c>
      <c r="G95" s="24" t="str">
        <f>IF(T95&gt;(Калькулятор!$B$5+2),"",IF(T95=Калькулятор!$B$5+2,0,IF(T95&lt;=Калькулятор!$B$5,0,0)))</f>
        <v/>
      </c>
      <c r="H95" s="95" t="str">
        <f>IF(T95&gt;(Калькулятор!$B$5+2),"",IF(T95=Калькулятор!$B$5+2,SUM($H$7:H94),Калькулятор!F92))</f>
        <v/>
      </c>
      <c r="I95" s="25" t="str">
        <f>IF(T95&gt;(Калькулятор!$B$5+2),"",IF(T95=Калькулятор!$B$5+2,0,IF(T95&lt;=Калькулятор!$B$5,0,0)))</f>
        <v/>
      </c>
      <c r="J95" s="23" t="str">
        <f>IF(T95&gt;(Калькулятор!$B$5+2),"",IF(T95=Калькулятор!$B$5+2,SUM($J$7:J94),IF(T95&lt;=Калькулятор!$B$5,0,0)))</f>
        <v/>
      </c>
      <c r="K95" s="26" t="str">
        <f>IF(T95&gt;(Калькулятор!$B$5+2),"",IF(T95=Калькулятор!$B$5+2,0,IF(T95&lt;=Калькулятор!$B$5,0,0)))</f>
        <v/>
      </c>
      <c r="L95" s="24" t="str">
        <f>IF(T95&gt;(Калькулятор!$B$5+2),"",IF(T95=Калькулятор!$B$5+2,0,IF(T95&lt;=Калькулятор!$B$5,0,0)))</f>
        <v/>
      </c>
      <c r="M95" s="24" t="str">
        <f>IF(T95&gt;(Калькулятор!$B$5+2),"",IF(T95=Калькулятор!$B$5+2,0,IF(T95&lt;=Калькулятор!$B$5,0,0)))</f>
        <v/>
      </c>
      <c r="N95" s="24" t="str">
        <f>IF(T95&gt;(Калькулятор!$B$5+2),"",IF(T95=Калькулятор!$B$5+2,0,IF(T95&lt;=Калькулятор!$B$5,0,0)))</f>
        <v/>
      </c>
      <c r="O95" s="24" t="str">
        <f>IF(T95&gt;(Калькулятор!$B$5+2),"",IF(T95=Калькулятор!$B$5+2,0,IF(T95&lt;=Калькулятор!$B$5,0,0)))</f>
        <v/>
      </c>
      <c r="P95" s="24" t="str">
        <f>IF(T95&gt;(Калькулятор!$B$5+2),"",IF(T95=Калькулятор!$B$5+2,0,IF(T95&lt;=Калькулятор!$B$5,0,0)))</f>
        <v/>
      </c>
      <c r="Q95" s="24" t="str">
        <f>IF(T95&gt;(Калькулятор!$B$5+2),"",IF(T95=Калькулятор!$B$5+2,0,IF(T95&lt;=Калькулятор!$B$5,0,0)))</f>
        <v/>
      </c>
      <c r="R95" s="96" t="str">
        <f>IF(T95&gt;(Калькулятор!$B$5+2),"",IF(T95=Калькулятор!$B$5+2,XIRR($D$7:D94,$B$7:B94,50),"Х"))</f>
        <v/>
      </c>
      <c r="S95" s="23" t="str">
        <f>IF(T95&gt;(Калькулятор!$B$5+2),"",IF(T95=Калькулятор!$B$5+2,F95+E95+J95+H95,"Х"))</f>
        <v/>
      </c>
      <c r="T95" s="18">
        <v>89</v>
      </c>
      <c r="U95" s="19" t="str">
        <f ca="1">Калькулятор!E92</f>
        <v>погашено</v>
      </c>
    </row>
    <row r="96" spans="1:21" ht="15.75" x14ac:dyDescent="0.25">
      <c r="A96" s="20" t="str">
        <f>IF(T96&gt;(Калькулятор!$B$5+2),"",IF(T96=Калькулятор!$B$5+2,"Усього",Калькулятор!C93))</f>
        <v/>
      </c>
      <c r="B96" s="21" t="str">
        <f>IF(T96&gt;(Калькулятор!$B$5+2),"",IF(T96=Калькулятор!$B$5+2,"Х",Калькулятор!D93))</f>
        <v/>
      </c>
      <c r="C96" s="22" t="str">
        <f>IF(T96&gt;(Калькулятор!$B$5+2),"",IF(T96=Калькулятор!$B$5+2,SUM($C$8:C95),IFERROR(B96-B95,"")))</f>
        <v/>
      </c>
      <c r="D96" s="23" t="str">
        <f>IF(T96&gt;(Калькулятор!$B$5+2),"",IF(T96=Калькулятор!$B$5+2,SUM($D$8:D95),Калькулятор!J93))</f>
        <v/>
      </c>
      <c r="E96" s="23" t="str">
        <f>IF(T96&gt;(Калькулятор!$B$5+2),"",IF(T96=Калькулятор!$B$5+2,SUM(E95),Калькулятор!G93))</f>
        <v/>
      </c>
      <c r="F96" s="23" t="str">
        <f>IF(T96&gt;(Калькулятор!$B$5+2),"",IF(T96=Калькулятор!$B$5+2,SUM($F$7:F95),Калькулятор!H93))</f>
        <v/>
      </c>
      <c r="G96" s="24" t="str">
        <f>IF(T96&gt;(Калькулятор!$B$5+2),"",IF(T96=Калькулятор!$B$5+2,0,IF(T96&lt;=Калькулятор!$B$5,0,0)))</f>
        <v/>
      </c>
      <c r="H96" s="95" t="str">
        <f>IF(T96&gt;(Калькулятор!$B$5+2),"",IF(T96=Калькулятор!$B$5+2,SUM($H$7:H95),Калькулятор!F93))</f>
        <v/>
      </c>
      <c r="I96" s="25" t="str">
        <f>IF(T96&gt;(Калькулятор!$B$5+2),"",IF(T96=Калькулятор!$B$5+2,0,IF(T96&lt;=Калькулятор!$B$5,0,0)))</f>
        <v/>
      </c>
      <c r="J96" s="23" t="str">
        <f>IF(T96&gt;(Калькулятор!$B$5+2),"",IF(T96=Калькулятор!$B$5+2,SUM($J$7:J95),IF(T96&lt;=Калькулятор!$B$5,0,0)))</f>
        <v/>
      </c>
      <c r="K96" s="26" t="str">
        <f>IF(T96&gt;(Калькулятор!$B$5+2),"",IF(T96=Калькулятор!$B$5+2,0,IF(T96&lt;=Калькулятор!$B$5,0,0)))</f>
        <v/>
      </c>
      <c r="L96" s="24" t="str">
        <f>IF(T96&gt;(Калькулятор!$B$5+2),"",IF(T96=Калькулятор!$B$5+2,0,IF(T96&lt;=Калькулятор!$B$5,0,0)))</f>
        <v/>
      </c>
      <c r="M96" s="24" t="str">
        <f>IF(T96&gt;(Калькулятор!$B$5+2),"",IF(T96=Калькулятор!$B$5+2,0,IF(T96&lt;=Калькулятор!$B$5,0,0)))</f>
        <v/>
      </c>
      <c r="N96" s="24" t="str">
        <f>IF(T96&gt;(Калькулятор!$B$5+2),"",IF(T96=Калькулятор!$B$5+2,0,IF(T96&lt;=Калькулятор!$B$5,0,0)))</f>
        <v/>
      </c>
      <c r="O96" s="24" t="str">
        <f>IF(T96&gt;(Калькулятор!$B$5+2),"",IF(T96=Калькулятор!$B$5+2,0,IF(T96&lt;=Калькулятор!$B$5,0,0)))</f>
        <v/>
      </c>
      <c r="P96" s="24" t="str">
        <f>IF(T96&gt;(Калькулятор!$B$5+2),"",IF(T96=Калькулятор!$B$5+2,0,IF(T96&lt;=Калькулятор!$B$5,0,0)))</f>
        <v/>
      </c>
      <c r="Q96" s="24" t="str">
        <f>IF(T96&gt;(Калькулятор!$B$5+2),"",IF(T96=Калькулятор!$B$5+2,0,IF(T96&lt;=Калькулятор!$B$5,0,0)))</f>
        <v/>
      </c>
      <c r="R96" s="96" t="str">
        <f>IF(T96&gt;(Калькулятор!$B$5+2),"",IF(T96=Калькулятор!$B$5+2,XIRR($D$7:D95,$B$7:B95,50),"Х"))</f>
        <v/>
      </c>
      <c r="S96" s="23" t="str">
        <f>IF(T96&gt;(Калькулятор!$B$5+2),"",IF(T96=Калькулятор!$B$5+2,F96+E96+J96+H96,"Х"))</f>
        <v/>
      </c>
      <c r="T96" s="18">
        <v>90</v>
      </c>
      <c r="U96" s="19" t="str">
        <f ca="1">Калькулятор!E93</f>
        <v>погашено</v>
      </c>
    </row>
    <row r="97" spans="1:21" ht="15.75" x14ac:dyDescent="0.25">
      <c r="A97" s="20" t="str">
        <f>IF(T97&gt;(Калькулятор!$B$5+2),"",IF(T97=Калькулятор!$B$5+2,"Усього",Калькулятор!C94))</f>
        <v/>
      </c>
      <c r="B97" s="21" t="str">
        <f>IF(T97&gt;(Калькулятор!$B$5+2),"",IF(T97=Калькулятор!$B$5+2,"Х",Калькулятор!D94))</f>
        <v/>
      </c>
      <c r="C97" s="22" t="str">
        <f>IF(T97&gt;(Калькулятор!$B$5+2),"",IF(T97=Калькулятор!$B$5+2,SUM($C$8:C96),IFERROR(B97-B96,"")))</f>
        <v/>
      </c>
      <c r="D97" s="23" t="str">
        <f>IF(T97&gt;(Калькулятор!$B$5+2),"",IF(T97=Калькулятор!$B$5+2,SUM($D$8:D96),Калькулятор!J94))</f>
        <v/>
      </c>
      <c r="E97" s="23" t="str">
        <f>IF(T97&gt;(Калькулятор!$B$5+2),"",IF(T97=Калькулятор!$B$5+2,SUM(E96),Калькулятор!G94))</f>
        <v/>
      </c>
      <c r="F97" s="23" t="str">
        <f>IF(T97&gt;(Калькулятор!$B$5+2),"",IF(T97=Калькулятор!$B$5+2,SUM($F$7:F96),Калькулятор!H94))</f>
        <v/>
      </c>
      <c r="G97" s="24" t="str">
        <f>IF(T97&gt;(Калькулятор!$B$5+2),"",IF(T97=Калькулятор!$B$5+2,0,IF(T97&lt;=Калькулятор!$B$5,0,0)))</f>
        <v/>
      </c>
      <c r="H97" s="95" t="str">
        <f>IF(T97&gt;(Калькулятор!$B$5+2),"",IF(T97=Калькулятор!$B$5+2,SUM($H$7:H96),Калькулятор!F94))</f>
        <v/>
      </c>
      <c r="I97" s="25" t="str">
        <f>IF(T97&gt;(Калькулятор!$B$5+2),"",IF(T97=Калькулятор!$B$5+2,0,IF(T97&lt;=Калькулятор!$B$5,0,0)))</f>
        <v/>
      </c>
      <c r="J97" s="23" t="str">
        <f>IF(T97&gt;(Калькулятор!$B$5+2),"",IF(T97=Калькулятор!$B$5+2,SUM($J$7:J96),IF(T97&lt;=Калькулятор!$B$5,0,0)))</f>
        <v/>
      </c>
      <c r="K97" s="26" t="str">
        <f>IF(T97&gt;(Калькулятор!$B$5+2),"",IF(T97=Калькулятор!$B$5+2,0,IF(T97&lt;=Калькулятор!$B$5,0,0)))</f>
        <v/>
      </c>
      <c r="L97" s="24" t="str">
        <f>IF(T97&gt;(Калькулятор!$B$5+2),"",IF(T97=Калькулятор!$B$5+2,0,IF(T97&lt;=Калькулятор!$B$5,0,0)))</f>
        <v/>
      </c>
      <c r="M97" s="24" t="str">
        <f>IF(T97&gt;(Калькулятор!$B$5+2),"",IF(T97=Калькулятор!$B$5+2,0,IF(T97&lt;=Калькулятор!$B$5,0,0)))</f>
        <v/>
      </c>
      <c r="N97" s="24" t="str">
        <f>IF(T97&gt;(Калькулятор!$B$5+2),"",IF(T97=Калькулятор!$B$5+2,0,IF(T97&lt;=Калькулятор!$B$5,0,0)))</f>
        <v/>
      </c>
      <c r="O97" s="24" t="str">
        <f>IF(T97&gt;(Калькулятор!$B$5+2),"",IF(T97=Калькулятор!$B$5+2,0,IF(T97&lt;=Калькулятор!$B$5,0,0)))</f>
        <v/>
      </c>
      <c r="P97" s="24" t="str">
        <f>IF(T97&gt;(Калькулятор!$B$5+2),"",IF(T97=Калькулятор!$B$5+2,0,IF(T97&lt;=Калькулятор!$B$5,0,0)))</f>
        <v/>
      </c>
      <c r="Q97" s="24" t="str">
        <f>IF(T97&gt;(Калькулятор!$B$5+2),"",IF(T97=Калькулятор!$B$5+2,0,IF(T97&lt;=Калькулятор!$B$5,0,0)))</f>
        <v/>
      </c>
      <c r="R97" s="96" t="str">
        <f>IF(T97&gt;(Калькулятор!$B$5+2),"",IF(T97=Калькулятор!$B$5+2,XIRR($D$7:D96,$B$7:B96,50),"Х"))</f>
        <v/>
      </c>
      <c r="S97" s="23" t="str">
        <f>IF(T97&gt;(Калькулятор!$B$5+2),"",IF(T97=Калькулятор!$B$5+2,F97+E97+J97+H97,"Х"))</f>
        <v/>
      </c>
      <c r="T97" s="18">
        <v>91</v>
      </c>
      <c r="U97" s="19" t="str">
        <f ca="1">Калькулятор!E94</f>
        <v>погашено</v>
      </c>
    </row>
    <row r="98" spans="1:21" ht="15.75" x14ac:dyDescent="0.25">
      <c r="A98" s="20" t="str">
        <f>IF(T98&gt;(Калькулятор!$B$5+2),"",IF(T98=Калькулятор!$B$5+2,"Усього",Калькулятор!C95))</f>
        <v/>
      </c>
      <c r="B98" s="21" t="str">
        <f>IF(T98&gt;(Калькулятор!$B$5+2),"",IF(T98=Калькулятор!$B$5+2,"Х",Калькулятор!D95))</f>
        <v/>
      </c>
      <c r="C98" s="22" t="str">
        <f>IF(T98&gt;(Калькулятор!$B$5+2),"",IF(T98=Калькулятор!$B$5+2,SUM($C$8:C97),IFERROR(B98-B97,"")))</f>
        <v/>
      </c>
      <c r="D98" s="23" t="str">
        <f>IF(T98&gt;(Калькулятор!$B$5+2),"",IF(T98=Калькулятор!$B$5+2,SUM($D$8:D97),Калькулятор!J95))</f>
        <v/>
      </c>
      <c r="E98" s="23" t="str">
        <f>IF(T98&gt;(Калькулятор!$B$5+2),"",IF(T98=Калькулятор!$B$5+2,SUM(E97),Калькулятор!G95))</f>
        <v/>
      </c>
      <c r="F98" s="23" t="str">
        <f>IF(T98&gt;(Калькулятор!$B$5+2),"",IF(T98=Калькулятор!$B$5+2,SUM($F$7:F97),Калькулятор!H95))</f>
        <v/>
      </c>
      <c r="G98" s="24" t="str">
        <f>IF(T98&gt;(Калькулятор!$B$5+2),"",IF(T98=Калькулятор!$B$5+2,0,IF(T98&lt;=Калькулятор!$B$5,0,0)))</f>
        <v/>
      </c>
      <c r="H98" s="95" t="str">
        <f>IF(T98&gt;(Калькулятор!$B$5+2),"",IF(T98=Калькулятор!$B$5+2,SUM($H$7:H97),Калькулятор!F95))</f>
        <v/>
      </c>
      <c r="I98" s="25" t="str">
        <f>IF(T98&gt;(Калькулятор!$B$5+2),"",IF(T98=Калькулятор!$B$5+2,0,IF(T98&lt;=Калькулятор!$B$5,0,0)))</f>
        <v/>
      </c>
      <c r="J98" s="23" t="str">
        <f>IF(T98&gt;(Калькулятор!$B$5+2),"",IF(T98=Калькулятор!$B$5+2,SUM($J$7:J97),IF(T98&lt;=Калькулятор!$B$5,0,0)))</f>
        <v/>
      </c>
      <c r="K98" s="26" t="str">
        <f>IF(T98&gt;(Калькулятор!$B$5+2),"",IF(T98=Калькулятор!$B$5+2,0,IF(T98&lt;=Калькулятор!$B$5,0,0)))</f>
        <v/>
      </c>
      <c r="L98" s="24" t="str">
        <f>IF(T98&gt;(Калькулятор!$B$5+2),"",IF(T98=Калькулятор!$B$5+2,0,IF(T98&lt;=Калькулятор!$B$5,0,0)))</f>
        <v/>
      </c>
      <c r="M98" s="24" t="str">
        <f>IF(T98&gt;(Калькулятор!$B$5+2),"",IF(T98=Калькулятор!$B$5+2,0,IF(T98&lt;=Калькулятор!$B$5,0,0)))</f>
        <v/>
      </c>
      <c r="N98" s="24" t="str">
        <f>IF(T98&gt;(Калькулятор!$B$5+2),"",IF(T98=Калькулятор!$B$5+2,0,IF(T98&lt;=Калькулятор!$B$5,0,0)))</f>
        <v/>
      </c>
      <c r="O98" s="24" t="str">
        <f>IF(T98&gt;(Калькулятор!$B$5+2),"",IF(T98=Калькулятор!$B$5+2,0,IF(T98&lt;=Калькулятор!$B$5,0,0)))</f>
        <v/>
      </c>
      <c r="P98" s="24" t="str">
        <f>IF(T98&gt;(Калькулятор!$B$5+2),"",IF(T98=Калькулятор!$B$5+2,0,IF(T98&lt;=Калькулятор!$B$5,0,0)))</f>
        <v/>
      </c>
      <c r="Q98" s="24" t="str">
        <f>IF(T98&gt;(Калькулятор!$B$5+2),"",IF(T98=Калькулятор!$B$5+2,0,IF(T98&lt;=Калькулятор!$B$5,0,0)))</f>
        <v/>
      </c>
      <c r="R98" s="96" t="str">
        <f>IF(T98&gt;(Калькулятор!$B$5+2),"",IF(T98=Калькулятор!$B$5+2,XIRR($D$7:D97,$B$7:B97,50),"Х"))</f>
        <v/>
      </c>
      <c r="S98" s="23" t="str">
        <f>IF(T98&gt;(Калькулятор!$B$5+2),"",IF(T98=Калькулятор!$B$5+2,F98+E98+J98+H98,"Х"))</f>
        <v/>
      </c>
      <c r="T98" s="18">
        <v>92</v>
      </c>
      <c r="U98" s="19" t="str">
        <f ca="1">Калькулятор!E95</f>
        <v>погашено</v>
      </c>
    </row>
    <row r="99" spans="1:21" ht="15.75" x14ac:dyDescent="0.25">
      <c r="A99" s="20" t="str">
        <f>IF(T99&gt;(Калькулятор!$B$5+2),"",IF(T99=Калькулятор!$B$5+2,"Усього",Калькулятор!C96))</f>
        <v/>
      </c>
      <c r="B99" s="21" t="str">
        <f>IF(T99&gt;(Калькулятор!$B$5+2),"",IF(T99=Калькулятор!$B$5+2,"Х",Калькулятор!D96))</f>
        <v/>
      </c>
      <c r="C99" s="22" t="str">
        <f>IF(T99&gt;(Калькулятор!$B$5+2),"",IF(T99=Калькулятор!$B$5+2,SUM($C$8:C98),IFERROR(B99-B98,"")))</f>
        <v/>
      </c>
      <c r="D99" s="23" t="str">
        <f>IF(T99&gt;(Калькулятор!$B$5+2),"",IF(T99=Калькулятор!$B$5+2,SUM($D$8:D98),Калькулятор!J96))</f>
        <v/>
      </c>
      <c r="E99" s="23" t="str">
        <f>IF(T99&gt;(Калькулятор!$B$5+2),"",IF(T99=Калькулятор!$B$5+2,SUM(E98),Калькулятор!G96))</f>
        <v/>
      </c>
      <c r="F99" s="23" t="str">
        <f>IF(T99&gt;(Калькулятор!$B$5+2),"",IF(T99=Калькулятор!$B$5+2,SUM($F$7:F98),Калькулятор!H96))</f>
        <v/>
      </c>
      <c r="G99" s="24" t="str">
        <f>IF(T99&gt;(Калькулятор!$B$5+2),"",IF(T99=Калькулятор!$B$5+2,0,IF(T99&lt;=Калькулятор!$B$5,0,0)))</f>
        <v/>
      </c>
      <c r="H99" s="95" t="str">
        <f>IF(T99&gt;(Калькулятор!$B$5+2),"",IF(T99=Калькулятор!$B$5+2,SUM($H$7:H98),Калькулятор!F96))</f>
        <v/>
      </c>
      <c r="I99" s="25" t="str">
        <f>IF(T99&gt;(Калькулятор!$B$5+2),"",IF(T99=Калькулятор!$B$5+2,0,IF(T99&lt;=Калькулятор!$B$5,0,0)))</f>
        <v/>
      </c>
      <c r="J99" s="23" t="str">
        <f>IF(T99&gt;(Калькулятор!$B$5+2),"",IF(T99=Калькулятор!$B$5+2,SUM($J$7:J98),IF(T99&lt;=Калькулятор!$B$5,0,0)))</f>
        <v/>
      </c>
      <c r="K99" s="26" t="str">
        <f>IF(T99&gt;(Калькулятор!$B$5+2),"",IF(T99=Калькулятор!$B$5+2,0,IF(T99&lt;=Калькулятор!$B$5,0,0)))</f>
        <v/>
      </c>
      <c r="L99" s="24" t="str">
        <f>IF(T99&gt;(Калькулятор!$B$5+2),"",IF(T99=Калькулятор!$B$5+2,0,IF(T99&lt;=Калькулятор!$B$5,0,0)))</f>
        <v/>
      </c>
      <c r="M99" s="24" t="str">
        <f>IF(T99&gt;(Калькулятор!$B$5+2),"",IF(T99=Калькулятор!$B$5+2,0,IF(T99&lt;=Калькулятор!$B$5,0,0)))</f>
        <v/>
      </c>
      <c r="N99" s="24" t="str">
        <f>IF(T99&gt;(Калькулятор!$B$5+2),"",IF(T99=Калькулятор!$B$5+2,0,IF(T99&lt;=Калькулятор!$B$5,0,0)))</f>
        <v/>
      </c>
      <c r="O99" s="24" t="str">
        <f>IF(T99&gt;(Калькулятор!$B$5+2),"",IF(T99=Калькулятор!$B$5+2,0,IF(T99&lt;=Калькулятор!$B$5,0,0)))</f>
        <v/>
      </c>
      <c r="P99" s="24" t="str">
        <f>IF(T99&gt;(Калькулятор!$B$5+2),"",IF(T99=Калькулятор!$B$5+2,0,IF(T99&lt;=Калькулятор!$B$5,0,0)))</f>
        <v/>
      </c>
      <c r="Q99" s="24" t="str">
        <f>IF(T99&gt;(Калькулятор!$B$5+2),"",IF(T99=Калькулятор!$B$5+2,0,IF(T99&lt;=Калькулятор!$B$5,0,0)))</f>
        <v/>
      </c>
      <c r="R99" s="96" t="str">
        <f>IF(T99&gt;(Калькулятор!$B$5+2),"",IF(T99=Калькулятор!$B$5+2,XIRR($D$7:D98,$B$7:B98,50),"Х"))</f>
        <v/>
      </c>
      <c r="S99" s="23" t="str">
        <f>IF(T99&gt;(Калькулятор!$B$5+2),"",IF(T99=Калькулятор!$B$5+2,F99+E99+J99+H99,"Х"))</f>
        <v/>
      </c>
      <c r="T99" s="18">
        <v>93</v>
      </c>
      <c r="U99" s="19" t="str">
        <f ca="1">Калькулятор!E96</f>
        <v>погашено</v>
      </c>
    </row>
    <row r="100" spans="1:21" ht="15.75" x14ac:dyDescent="0.25">
      <c r="A100" s="20" t="str">
        <f>IF(T100&gt;(Калькулятор!$B$5+2),"",IF(T100=Калькулятор!$B$5+2,"Усього",Калькулятор!C97))</f>
        <v/>
      </c>
      <c r="B100" s="21" t="str">
        <f>IF(T100&gt;(Калькулятор!$B$5+2),"",IF(T100=Калькулятор!$B$5+2,"Х",Калькулятор!D97))</f>
        <v/>
      </c>
      <c r="C100" s="22" t="str">
        <f>IF(T100&gt;(Калькулятор!$B$5+2),"",IF(T100=Калькулятор!$B$5+2,SUM($C$8:C99),IFERROR(B100-B99,"")))</f>
        <v/>
      </c>
      <c r="D100" s="23" t="str">
        <f>IF(T100&gt;(Калькулятор!$B$5+2),"",IF(T100=Калькулятор!$B$5+2,SUM($D$8:D99),Калькулятор!J97))</f>
        <v/>
      </c>
      <c r="E100" s="23" t="str">
        <f>IF(T100&gt;(Калькулятор!$B$5+2),"",IF(T100=Калькулятор!$B$5+2,SUM(E99),Калькулятор!G97))</f>
        <v/>
      </c>
      <c r="F100" s="23" t="str">
        <f>IF(T100&gt;(Калькулятор!$B$5+2),"",IF(T100=Калькулятор!$B$5+2,SUM($F$7:F99),Калькулятор!H97))</f>
        <v/>
      </c>
      <c r="G100" s="24" t="str">
        <f>IF(T100&gt;(Калькулятор!$B$5+2),"",IF(T100=Калькулятор!$B$5+2,0,IF(T100&lt;=Калькулятор!$B$5,0,0)))</f>
        <v/>
      </c>
      <c r="H100" s="95" t="str">
        <f>IF(T100&gt;(Калькулятор!$B$5+2),"",IF(T100=Калькулятор!$B$5+2,SUM($H$7:H99),Калькулятор!F97))</f>
        <v/>
      </c>
      <c r="I100" s="25" t="str">
        <f>IF(T100&gt;(Калькулятор!$B$5+2),"",IF(T100=Калькулятор!$B$5+2,0,IF(T100&lt;=Калькулятор!$B$5,0,0)))</f>
        <v/>
      </c>
      <c r="J100" s="23" t="str">
        <f>IF(T100&gt;(Калькулятор!$B$5+2),"",IF(T100=Калькулятор!$B$5+2,SUM($J$7:J99),IF(T100&lt;=Калькулятор!$B$5,0,0)))</f>
        <v/>
      </c>
      <c r="K100" s="26" t="str">
        <f>IF(T100&gt;(Калькулятор!$B$5+2),"",IF(T100=Калькулятор!$B$5+2,0,IF(T100&lt;=Калькулятор!$B$5,0,0)))</f>
        <v/>
      </c>
      <c r="L100" s="24" t="str">
        <f>IF(T100&gt;(Калькулятор!$B$5+2),"",IF(T100=Калькулятор!$B$5+2,0,IF(T100&lt;=Калькулятор!$B$5,0,0)))</f>
        <v/>
      </c>
      <c r="M100" s="24" t="str">
        <f>IF(T100&gt;(Калькулятор!$B$5+2),"",IF(T100=Калькулятор!$B$5+2,0,IF(T100&lt;=Калькулятор!$B$5,0,0)))</f>
        <v/>
      </c>
      <c r="N100" s="24" t="str">
        <f>IF(T100&gt;(Калькулятор!$B$5+2),"",IF(T100=Калькулятор!$B$5+2,0,IF(T100&lt;=Калькулятор!$B$5,0,0)))</f>
        <v/>
      </c>
      <c r="O100" s="24" t="str">
        <f>IF(T100&gt;(Калькулятор!$B$5+2),"",IF(T100=Калькулятор!$B$5+2,0,IF(T100&lt;=Калькулятор!$B$5,0,0)))</f>
        <v/>
      </c>
      <c r="P100" s="24" t="str">
        <f>IF(T100&gt;(Калькулятор!$B$5+2),"",IF(T100=Калькулятор!$B$5+2,0,IF(T100&lt;=Калькулятор!$B$5,0,0)))</f>
        <v/>
      </c>
      <c r="Q100" s="24" t="str">
        <f>IF(T100&gt;(Калькулятор!$B$5+2),"",IF(T100=Калькулятор!$B$5+2,0,IF(T100&lt;=Калькулятор!$B$5,0,0)))</f>
        <v/>
      </c>
      <c r="R100" s="96" t="str">
        <f>IF(T100&gt;(Калькулятор!$B$5+2),"",IF(T100=Калькулятор!$B$5+2,XIRR($D$7:D99,$B$7:B99,50),"Х"))</f>
        <v/>
      </c>
      <c r="S100" s="23" t="str">
        <f>IF(T100&gt;(Калькулятор!$B$5+2),"",IF(T100=Калькулятор!$B$5+2,F100+E100+J100+H100,"Х"))</f>
        <v/>
      </c>
      <c r="T100" s="18">
        <v>94</v>
      </c>
      <c r="U100" s="19" t="str">
        <f ca="1">Калькулятор!E97</f>
        <v>погашено</v>
      </c>
    </row>
    <row r="101" spans="1:21" ht="15.75" x14ac:dyDescent="0.25">
      <c r="A101" s="20" t="str">
        <f>IF(T101&gt;(Калькулятор!$B$5+2),"",IF(T101=Калькулятор!$B$5+2,"Усього",Калькулятор!C98))</f>
        <v/>
      </c>
      <c r="B101" s="21" t="str">
        <f>IF(T101&gt;(Калькулятор!$B$5+2),"",IF(T101=Калькулятор!$B$5+2,"Х",Калькулятор!D98))</f>
        <v/>
      </c>
      <c r="C101" s="22" t="str">
        <f>IF(T101&gt;(Калькулятор!$B$5+2),"",IF(T101=Калькулятор!$B$5+2,SUM($C$8:C100),IFERROR(B101-B100,"")))</f>
        <v/>
      </c>
      <c r="D101" s="23" t="str">
        <f>IF(T101&gt;(Калькулятор!$B$5+2),"",IF(T101=Калькулятор!$B$5+2,SUM($D$8:D100),Калькулятор!J98))</f>
        <v/>
      </c>
      <c r="E101" s="23" t="str">
        <f>IF(T101&gt;(Калькулятор!$B$5+2),"",IF(T101=Калькулятор!$B$5+2,SUM(E100),Калькулятор!G98))</f>
        <v/>
      </c>
      <c r="F101" s="23" t="str">
        <f>IF(T101&gt;(Калькулятор!$B$5+2),"",IF(T101=Калькулятор!$B$5+2,SUM($F$7:F100),Калькулятор!H98))</f>
        <v/>
      </c>
      <c r="G101" s="24" t="str">
        <f>IF(T101&gt;(Калькулятор!$B$5+2),"",IF(T101=Калькулятор!$B$5+2,0,IF(T101&lt;=Калькулятор!$B$5,0,0)))</f>
        <v/>
      </c>
      <c r="H101" s="95" t="str">
        <f>IF(T101&gt;(Калькулятор!$B$5+2),"",IF(T101=Калькулятор!$B$5+2,SUM($H$7:H100),Калькулятор!F98))</f>
        <v/>
      </c>
      <c r="I101" s="25" t="str">
        <f>IF(T101&gt;(Калькулятор!$B$5+2),"",IF(T101=Калькулятор!$B$5+2,0,IF(T101&lt;=Калькулятор!$B$5,0,0)))</f>
        <v/>
      </c>
      <c r="J101" s="23" t="str">
        <f>IF(T101&gt;(Калькулятор!$B$5+2),"",IF(T101=Калькулятор!$B$5+2,SUM($J$7:J100),IF(T101&lt;=Калькулятор!$B$5,0,0)))</f>
        <v/>
      </c>
      <c r="K101" s="26" t="str">
        <f>IF(T101&gt;(Калькулятор!$B$5+2),"",IF(T101=Калькулятор!$B$5+2,0,IF(T101&lt;=Калькулятор!$B$5,0,0)))</f>
        <v/>
      </c>
      <c r="L101" s="24" t="str">
        <f>IF(T101&gt;(Калькулятор!$B$5+2),"",IF(T101=Калькулятор!$B$5+2,0,IF(T101&lt;=Калькулятор!$B$5,0,0)))</f>
        <v/>
      </c>
      <c r="M101" s="24" t="str">
        <f>IF(T101&gt;(Калькулятор!$B$5+2),"",IF(T101=Калькулятор!$B$5+2,0,IF(T101&lt;=Калькулятор!$B$5,0,0)))</f>
        <v/>
      </c>
      <c r="N101" s="24" t="str">
        <f>IF(T101&gt;(Калькулятор!$B$5+2),"",IF(T101=Калькулятор!$B$5+2,0,IF(T101&lt;=Калькулятор!$B$5,0,0)))</f>
        <v/>
      </c>
      <c r="O101" s="24" t="str">
        <f>IF(T101&gt;(Калькулятор!$B$5+2),"",IF(T101=Калькулятор!$B$5+2,0,IF(T101&lt;=Калькулятор!$B$5,0,0)))</f>
        <v/>
      </c>
      <c r="P101" s="24" t="str">
        <f>IF(T101&gt;(Калькулятор!$B$5+2),"",IF(T101=Калькулятор!$B$5+2,0,IF(T101&lt;=Калькулятор!$B$5,0,0)))</f>
        <v/>
      </c>
      <c r="Q101" s="24" t="str">
        <f>IF(T101&gt;(Калькулятор!$B$5+2),"",IF(T101=Калькулятор!$B$5+2,0,IF(T101&lt;=Калькулятор!$B$5,0,0)))</f>
        <v/>
      </c>
      <c r="R101" s="96" t="str">
        <f>IF(T101&gt;(Калькулятор!$B$5+2),"",IF(T101=Калькулятор!$B$5+2,XIRR($D$7:D100,$B$7:B100,50),"Х"))</f>
        <v/>
      </c>
      <c r="S101" s="23" t="str">
        <f>IF(T101&gt;(Калькулятор!$B$5+2),"",IF(T101=Калькулятор!$B$5+2,F101+E101+J101+H101,"Х"))</f>
        <v/>
      </c>
      <c r="T101" s="18">
        <v>95</v>
      </c>
      <c r="U101" s="19" t="str">
        <f ca="1">Калькулятор!E98</f>
        <v>погашено</v>
      </c>
    </row>
    <row r="102" spans="1:21" ht="15.75" x14ac:dyDescent="0.25">
      <c r="A102" s="20" t="str">
        <f>IF(T102&gt;(Калькулятор!$B$5+2),"",IF(T102=Калькулятор!$B$5+2,"Усього",Калькулятор!C99))</f>
        <v/>
      </c>
      <c r="B102" s="21" t="str">
        <f>IF(T102&gt;(Калькулятор!$B$5+2),"",IF(T102=Калькулятор!$B$5+2,"Х",Калькулятор!D99))</f>
        <v/>
      </c>
      <c r="C102" s="22" t="str">
        <f>IF(T102&gt;(Калькулятор!$B$5+2),"",IF(T102=Калькулятор!$B$5+2,SUM($C$8:C101),IFERROR(B102-B101,"")))</f>
        <v/>
      </c>
      <c r="D102" s="23" t="str">
        <f>IF(T102&gt;(Калькулятор!$B$5+2),"",IF(T102=Калькулятор!$B$5+2,SUM($D$8:D101),Калькулятор!J99))</f>
        <v/>
      </c>
      <c r="E102" s="23" t="str">
        <f>IF(T102&gt;(Калькулятор!$B$5+2),"",IF(T102=Калькулятор!$B$5+2,SUM(E101),Калькулятор!G99))</f>
        <v/>
      </c>
      <c r="F102" s="23" t="str">
        <f>IF(T102&gt;(Калькулятор!$B$5+2),"",IF(T102=Калькулятор!$B$5+2,SUM($F$7:F101),Калькулятор!H99))</f>
        <v/>
      </c>
      <c r="G102" s="24" t="str">
        <f>IF(T102&gt;(Калькулятор!$B$5+2),"",IF(T102=Калькулятор!$B$5+2,0,IF(T102&lt;=Калькулятор!$B$5,0,0)))</f>
        <v/>
      </c>
      <c r="H102" s="95" t="str">
        <f>IF(T102&gt;(Калькулятор!$B$5+2),"",IF(T102=Калькулятор!$B$5+2,SUM($H$7:H101),Калькулятор!F99))</f>
        <v/>
      </c>
      <c r="I102" s="25" t="str">
        <f>IF(T102&gt;(Калькулятор!$B$5+2),"",IF(T102=Калькулятор!$B$5+2,0,IF(T102&lt;=Калькулятор!$B$5,0,0)))</f>
        <v/>
      </c>
      <c r="J102" s="23" t="str">
        <f>IF(T102&gt;(Калькулятор!$B$5+2),"",IF(T102=Калькулятор!$B$5+2,SUM($J$7:J101),IF(T102&lt;=Калькулятор!$B$5,0,0)))</f>
        <v/>
      </c>
      <c r="K102" s="26" t="str">
        <f>IF(T102&gt;(Калькулятор!$B$5+2),"",IF(T102=Калькулятор!$B$5+2,0,IF(T102&lt;=Калькулятор!$B$5,0,0)))</f>
        <v/>
      </c>
      <c r="L102" s="24" t="str">
        <f>IF(T102&gt;(Калькулятор!$B$5+2),"",IF(T102=Калькулятор!$B$5+2,0,IF(T102&lt;=Калькулятор!$B$5,0,0)))</f>
        <v/>
      </c>
      <c r="M102" s="24" t="str">
        <f>IF(T102&gt;(Калькулятор!$B$5+2),"",IF(T102=Калькулятор!$B$5+2,0,IF(T102&lt;=Калькулятор!$B$5,0,0)))</f>
        <v/>
      </c>
      <c r="N102" s="24" t="str">
        <f>IF(T102&gt;(Калькулятор!$B$5+2),"",IF(T102=Калькулятор!$B$5+2,0,IF(T102&lt;=Калькулятор!$B$5,0,0)))</f>
        <v/>
      </c>
      <c r="O102" s="24" t="str">
        <f>IF(T102&gt;(Калькулятор!$B$5+2),"",IF(T102=Калькулятор!$B$5+2,0,IF(T102&lt;=Калькулятор!$B$5,0,0)))</f>
        <v/>
      </c>
      <c r="P102" s="24" t="str">
        <f>IF(T102&gt;(Калькулятор!$B$5+2),"",IF(T102=Калькулятор!$B$5+2,0,IF(T102&lt;=Калькулятор!$B$5,0,0)))</f>
        <v/>
      </c>
      <c r="Q102" s="24" t="str">
        <f>IF(T102&gt;(Калькулятор!$B$5+2),"",IF(T102=Калькулятор!$B$5+2,0,IF(T102&lt;=Калькулятор!$B$5,0,0)))</f>
        <v/>
      </c>
      <c r="R102" s="96" t="str">
        <f>IF(T102&gt;(Калькулятор!$B$5+2),"",IF(T102=Калькулятор!$B$5+2,XIRR($D$7:D101,$B$7:B101,50),"Х"))</f>
        <v/>
      </c>
      <c r="S102" s="23" t="str">
        <f>IF(T102&gt;(Калькулятор!$B$5+2),"",IF(T102=Калькулятор!$B$5+2,F102+E102+J102+H102,"Х"))</f>
        <v/>
      </c>
      <c r="T102" s="18">
        <v>96</v>
      </c>
      <c r="U102" s="19" t="str">
        <f ca="1">Калькулятор!E99</f>
        <v>погашено</v>
      </c>
    </row>
    <row r="103" spans="1:21" ht="15.75" x14ac:dyDescent="0.25">
      <c r="A103" s="20" t="str">
        <f>IF(T103&gt;(Калькулятор!$B$5+2),"",IF(T103=Калькулятор!$B$5+2,"Усього",Калькулятор!C100))</f>
        <v/>
      </c>
      <c r="B103" s="21" t="str">
        <f>IF(T103&gt;(Калькулятор!$B$5+2),"",IF(T103=Калькулятор!$B$5+2,"Х",Калькулятор!D100))</f>
        <v/>
      </c>
      <c r="C103" s="22" t="str">
        <f>IF(T103&gt;(Калькулятор!$B$5+2),"",IF(T103=Калькулятор!$B$5+2,SUM($C$8:C102),IFERROR(B103-B102,"")))</f>
        <v/>
      </c>
      <c r="D103" s="23" t="str">
        <f>IF(T103&gt;(Калькулятор!$B$5+2),"",IF(T103=Калькулятор!$B$5+2,SUM($D$8:D102),Калькулятор!J100))</f>
        <v/>
      </c>
      <c r="E103" s="23" t="str">
        <f>IF(T103&gt;(Калькулятор!$B$5+2),"",IF(T103=Калькулятор!$B$5+2,SUM(E102),Калькулятор!G100))</f>
        <v/>
      </c>
      <c r="F103" s="23" t="str">
        <f>IF(T103&gt;(Калькулятор!$B$5+2),"",IF(T103=Калькулятор!$B$5+2,SUM($F$7:F102),Калькулятор!H100))</f>
        <v/>
      </c>
      <c r="G103" s="24" t="str">
        <f>IF(T103&gt;(Калькулятор!$B$5+2),"",IF(T103=Калькулятор!$B$5+2,0,IF(T103&lt;=Калькулятор!$B$5,0,0)))</f>
        <v/>
      </c>
      <c r="H103" s="95" t="str">
        <f>IF(T103&gt;(Калькулятор!$B$5+2),"",IF(T103=Калькулятор!$B$5+2,SUM($H$7:H102),Калькулятор!F100))</f>
        <v/>
      </c>
      <c r="I103" s="25" t="str">
        <f>IF(T103&gt;(Калькулятор!$B$5+2),"",IF(T103=Калькулятор!$B$5+2,0,IF(T103&lt;=Калькулятор!$B$5,0,0)))</f>
        <v/>
      </c>
      <c r="J103" s="23" t="str">
        <f>IF(T103&gt;(Калькулятор!$B$5+2),"",IF(T103=Калькулятор!$B$5+2,SUM($J$7:J102),IF(T103&lt;=Калькулятор!$B$5,0,0)))</f>
        <v/>
      </c>
      <c r="K103" s="26" t="str">
        <f>IF(T103&gt;(Калькулятор!$B$5+2),"",IF(T103=Калькулятор!$B$5+2,0,IF(T103&lt;=Калькулятор!$B$5,0,0)))</f>
        <v/>
      </c>
      <c r="L103" s="24" t="str">
        <f>IF(T103&gt;(Калькулятор!$B$5+2),"",IF(T103=Калькулятор!$B$5+2,0,IF(T103&lt;=Калькулятор!$B$5,0,0)))</f>
        <v/>
      </c>
      <c r="M103" s="24" t="str">
        <f>IF(T103&gt;(Калькулятор!$B$5+2),"",IF(T103=Калькулятор!$B$5+2,0,IF(T103&lt;=Калькулятор!$B$5,0,0)))</f>
        <v/>
      </c>
      <c r="N103" s="24" t="str">
        <f>IF(T103&gt;(Калькулятор!$B$5+2),"",IF(T103=Калькулятор!$B$5+2,0,IF(T103&lt;=Калькулятор!$B$5,0,0)))</f>
        <v/>
      </c>
      <c r="O103" s="24" t="str">
        <f>IF(T103&gt;(Калькулятор!$B$5+2),"",IF(T103=Калькулятор!$B$5+2,0,IF(T103&lt;=Калькулятор!$B$5,0,0)))</f>
        <v/>
      </c>
      <c r="P103" s="24" t="str">
        <f>IF(T103&gt;(Калькулятор!$B$5+2),"",IF(T103=Калькулятор!$B$5+2,0,IF(T103&lt;=Калькулятор!$B$5,0,0)))</f>
        <v/>
      </c>
      <c r="Q103" s="24" t="str">
        <f>IF(T103&gt;(Калькулятор!$B$5+2),"",IF(T103=Калькулятор!$B$5+2,0,IF(T103&lt;=Калькулятор!$B$5,0,0)))</f>
        <v/>
      </c>
      <c r="R103" s="96" t="str">
        <f>IF(T103&gt;(Калькулятор!$B$5+2),"",IF(T103=Калькулятор!$B$5+2,XIRR($D$7:D102,$B$7:B102,50),"Х"))</f>
        <v/>
      </c>
      <c r="S103" s="23" t="str">
        <f>IF(T103&gt;(Калькулятор!$B$5+2),"",IF(T103=Калькулятор!$B$5+2,F103+E103+J103+H103,"Х"))</f>
        <v/>
      </c>
      <c r="T103" s="18">
        <v>97</v>
      </c>
      <c r="U103" s="19" t="str">
        <f ca="1">Калькулятор!E100</f>
        <v>погашено</v>
      </c>
    </row>
    <row r="104" spans="1:21" ht="15.75" x14ac:dyDescent="0.25">
      <c r="A104" s="20" t="str">
        <f>IF(T104&gt;(Калькулятор!$B$5+2),"",IF(T104=Калькулятор!$B$5+2,"Усього",Калькулятор!C101))</f>
        <v/>
      </c>
      <c r="B104" s="21" t="str">
        <f>IF(T104&gt;(Калькулятор!$B$5+2),"",IF(T104=Калькулятор!$B$5+2,"Х",Калькулятор!D101))</f>
        <v/>
      </c>
      <c r="C104" s="22" t="str">
        <f>IF(T104&gt;(Калькулятор!$B$5+2),"",IF(T104=Калькулятор!$B$5+2,SUM($C$8:C103),IFERROR(B104-B103,"")))</f>
        <v/>
      </c>
      <c r="D104" s="23" t="str">
        <f>IF(T104&gt;(Калькулятор!$B$5+2),"",IF(T104=Калькулятор!$B$5+2,SUM($D$8:D103),Калькулятор!J101))</f>
        <v/>
      </c>
      <c r="E104" s="23" t="str">
        <f>IF(T104&gt;(Калькулятор!$B$5+2),"",IF(T104=Калькулятор!$B$5+2,SUM(E103),Калькулятор!G101))</f>
        <v/>
      </c>
      <c r="F104" s="23" t="str">
        <f>IF(T104&gt;(Калькулятор!$B$5+2),"",IF(T104=Калькулятор!$B$5+2,SUM($F$7:F103),Калькулятор!H101))</f>
        <v/>
      </c>
      <c r="G104" s="24" t="str">
        <f>IF(T104&gt;(Калькулятор!$B$5+2),"",IF(T104=Калькулятор!$B$5+2,0,IF(T104&lt;=Калькулятор!$B$5,0,0)))</f>
        <v/>
      </c>
      <c r="H104" s="95" t="str">
        <f>IF(T104&gt;(Калькулятор!$B$5+2),"",IF(T104=Калькулятор!$B$5+2,SUM($H$7:H103),Калькулятор!F101))</f>
        <v/>
      </c>
      <c r="I104" s="25" t="str">
        <f>IF(T104&gt;(Калькулятор!$B$5+2),"",IF(T104=Калькулятор!$B$5+2,0,IF(T104&lt;=Калькулятор!$B$5,0,0)))</f>
        <v/>
      </c>
      <c r="J104" s="23" t="str">
        <f>IF(T104&gt;(Калькулятор!$B$5+2),"",IF(T104=Калькулятор!$B$5+2,SUM($J$7:J103),IF(T104&lt;=Калькулятор!$B$5,0,0)))</f>
        <v/>
      </c>
      <c r="K104" s="26" t="str">
        <f>IF(T104&gt;(Калькулятор!$B$5+2),"",IF(T104=Калькулятор!$B$5+2,0,IF(T104&lt;=Калькулятор!$B$5,0,0)))</f>
        <v/>
      </c>
      <c r="L104" s="24" t="str">
        <f>IF(T104&gt;(Калькулятор!$B$5+2),"",IF(T104=Калькулятор!$B$5+2,0,IF(T104&lt;=Калькулятор!$B$5,0,0)))</f>
        <v/>
      </c>
      <c r="M104" s="24" t="str">
        <f>IF(T104&gt;(Калькулятор!$B$5+2),"",IF(T104=Калькулятор!$B$5+2,0,IF(T104&lt;=Калькулятор!$B$5,0,0)))</f>
        <v/>
      </c>
      <c r="N104" s="24" t="str">
        <f>IF(T104&gt;(Калькулятор!$B$5+2),"",IF(T104=Калькулятор!$B$5+2,0,IF(T104&lt;=Калькулятор!$B$5,0,0)))</f>
        <v/>
      </c>
      <c r="O104" s="24" t="str">
        <f>IF(T104&gt;(Калькулятор!$B$5+2),"",IF(T104=Калькулятор!$B$5+2,0,IF(T104&lt;=Калькулятор!$B$5,0,0)))</f>
        <v/>
      </c>
      <c r="P104" s="24" t="str">
        <f>IF(T104&gt;(Калькулятор!$B$5+2),"",IF(T104=Калькулятор!$B$5+2,0,IF(T104&lt;=Калькулятор!$B$5,0,0)))</f>
        <v/>
      </c>
      <c r="Q104" s="24" t="str">
        <f>IF(T104&gt;(Калькулятор!$B$5+2),"",IF(T104=Калькулятор!$B$5+2,0,IF(T104&lt;=Калькулятор!$B$5,0,0)))</f>
        <v/>
      </c>
      <c r="R104" s="96" t="str">
        <f>IF(T104&gt;(Калькулятор!$B$5+2),"",IF(T104=Калькулятор!$B$5+2,XIRR($D$7:D103,$B$7:B103,50),"Х"))</f>
        <v/>
      </c>
      <c r="S104" s="23" t="str">
        <f>IF(T104&gt;(Калькулятор!$B$5+2),"",IF(T104=Калькулятор!$B$5+2,F104+E104+J104+H104,"Х"))</f>
        <v/>
      </c>
      <c r="T104" s="18">
        <v>98</v>
      </c>
      <c r="U104" s="19" t="str">
        <f ca="1">Калькулятор!E101</f>
        <v>погашено</v>
      </c>
    </row>
    <row r="105" spans="1:21" ht="15.75" x14ac:dyDescent="0.25">
      <c r="A105" s="20" t="str">
        <f>IF(T105&gt;(Калькулятор!$B$5+2),"",IF(T105=Калькулятор!$B$5+2,"Усього",Калькулятор!C102))</f>
        <v/>
      </c>
      <c r="B105" s="21" t="str">
        <f>IF(T105&gt;(Калькулятор!$B$5+2),"",IF(T105=Калькулятор!$B$5+2,"Х",Калькулятор!D102))</f>
        <v/>
      </c>
      <c r="C105" s="22" t="str">
        <f>IF(T105&gt;(Калькулятор!$B$5+2),"",IF(T105=Калькулятор!$B$5+2,SUM($C$8:C104),IFERROR(B105-B104,"")))</f>
        <v/>
      </c>
      <c r="D105" s="23" t="str">
        <f>IF(T105&gt;(Калькулятор!$B$5+2),"",IF(T105=Калькулятор!$B$5+2,SUM($D$8:D104),Калькулятор!J102))</f>
        <v/>
      </c>
      <c r="E105" s="23" t="str">
        <f>IF(T105&gt;(Калькулятор!$B$5+2),"",IF(T105=Калькулятор!$B$5+2,SUM(E104),Калькулятор!G102))</f>
        <v/>
      </c>
      <c r="F105" s="23" t="str">
        <f>IF(T105&gt;(Калькулятор!$B$5+2),"",IF(T105=Калькулятор!$B$5+2,SUM($F$7:F104),Калькулятор!H102))</f>
        <v/>
      </c>
      <c r="G105" s="24" t="str">
        <f>IF(T105&gt;(Калькулятор!$B$5+2),"",IF(T105=Калькулятор!$B$5+2,0,IF(T105&lt;=Калькулятор!$B$5,0,0)))</f>
        <v/>
      </c>
      <c r="H105" s="95" t="str">
        <f>IF(T105&gt;(Калькулятор!$B$5+2),"",IF(T105=Калькулятор!$B$5+2,SUM($H$7:H104),Калькулятор!F102))</f>
        <v/>
      </c>
      <c r="I105" s="25" t="str">
        <f>IF(T105&gt;(Калькулятор!$B$5+2),"",IF(T105=Калькулятор!$B$5+2,0,IF(T105&lt;=Калькулятор!$B$5,0,0)))</f>
        <v/>
      </c>
      <c r="J105" s="23" t="str">
        <f>IF(T105&gt;(Калькулятор!$B$5+2),"",IF(T105=Калькулятор!$B$5+2,SUM($J$7:J104),IF(T105&lt;=Калькулятор!$B$5,0,0)))</f>
        <v/>
      </c>
      <c r="K105" s="26" t="str">
        <f>IF(T105&gt;(Калькулятор!$B$5+2),"",IF(T105=Калькулятор!$B$5+2,0,IF(T105&lt;=Калькулятор!$B$5,0,0)))</f>
        <v/>
      </c>
      <c r="L105" s="24" t="str">
        <f>IF(T105&gt;(Калькулятор!$B$5+2),"",IF(T105=Калькулятор!$B$5+2,0,IF(T105&lt;=Калькулятор!$B$5,0,0)))</f>
        <v/>
      </c>
      <c r="M105" s="24" t="str">
        <f>IF(T105&gt;(Калькулятор!$B$5+2),"",IF(T105=Калькулятор!$B$5+2,0,IF(T105&lt;=Калькулятор!$B$5,0,0)))</f>
        <v/>
      </c>
      <c r="N105" s="24" t="str">
        <f>IF(T105&gt;(Калькулятор!$B$5+2),"",IF(T105=Калькулятор!$B$5+2,0,IF(T105&lt;=Калькулятор!$B$5,0,0)))</f>
        <v/>
      </c>
      <c r="O105" s="24" t="str">
        <f>IF(T105&gt;(Калькулятор!$B$5+2),"",IF(T105=Калькулятор!$B$5+2,0,IF(T105&lt;=Калькулятор!$B$5,0,0)))</f>
        <v/>
      </c>
      <c r="P105" s="24" t="str">
        <f>IF(T105&gt;(Калькулятор!$B$5+2),"",IF(T105=Калькулятор!$B$5+2,0,IF(T105&lt;=Калькулятор!$B$5,0,0)))</f>
        <v/>
      </c>
      <c r="Q105" s="24" t="str">
        <f>IF(T105&gt;(Калькулятор!$B$5+2),"",IF(T105=Калькулятор!$B$5+2,0,IF(T105&lt;=Калькулятор!$B$5,0,0)))</f>
        <v/>
      </c>
      <c r="R105" s="96" t="str">
        <f>IF(T105&gt;(Калькулятор!$B$5+2),"",IF(T105=Калькулятор!$B$5+2,XIRR($D$7:D104,$B$7:B104,50),"Х"))</f>
        <v/>
      </c>
      <c r="S105" s="23" t="str">
        <f>IF(T105&gt;(Калькулятор!$B$5+2),"",IF(T105=Калькулятор!$B$5+2,F105+E105+J105+H105,"Х"))</f>
        <v/>
      </c>
      <c r="T105" s="18">
        <v>99</v>
      </c>
      <c r="U105" s="19" t="str">
        <f ca="1">Калькулятор!E102</f>
        <v>погашено</v>
      </c>
    </row>
    <row r="106" spans="1:21" ht="15.75" x14ac:dyDescent="0.25">
      <c r="A106" s="20" t="str">
        <f>IF(T106&gt;(Калькулятор!$B$5+2),"",IF(T106=Калькулятор!$B$5+2,"Усього",Калькулятор!C103))</f>
        <v/>
      </c>
      <c r="B106" s="21" t="str">
        <f>IF(T106&gt;(Калькулятор!$B$5+2),"",IF(T106=Калькулятор!$B$5+2,"Х",Калькулятор!D103))</f>
        <v/>
      </c>
      <c r="C106" s="22" t="str">
        <f>IF(T106&gt;(Калькулятор!$B$5+2),"",IF(T106=Калькулятор!$B$5+2,SUM($C$8:C105),IFERROR(B106-B105,"")))</f>
        <v/>
      </c>
      <c r="D106" s="23" t="str">
        <f>IF(T106&gt;(Калькулятор!$B$5+2),"",IF(T106=Калькулятор!$B$5+2,SUM($D$8:D105),Калькулятор!J103))</f>
        <v/>
      </c>
      <c r="E106" s="23" t="str">
        <f>IF(T106&gt;(Калькулятор!$B$5+2),"",IF(T106=Калькулятор!$B$5+2,SUM(E105),Калькулятор!G103))</f>
        <v/>
      </c>
      <c r="F106" s="23" t="str">
        <f>IF(T106&gt;(Калькулятор!$B$5+2),"",IF(T106=Калькулятор!$B$5+2,SUM($F$7:F105),Калькулятор!H103))</f>
        <v/>
      </c>
      <c r="G106" s="24" t="str">
        <f>IF(T106&gt;(Калькулятор!$B$5+2),"",IF(T106=Калькулятор!$B$5+2,0,IF(T106&lt;=Калькулятор!$B$5,0,0)))</f>
        <v/>
      </c>
      <c r="H106" s="95" t="str">
        <f>IF(T106&gt;(Калькулятор!$B$5+2),"",IF(T106=Калькулятор!$B$5+2,SUM($H$7:H105),Калькулятор!F103))</f>
        <v/>
      </c>
      <c r="I106" s="25" t="str">
        <f>IF(T106&gt;(Калькулятор!$B$5+2),"",IF(T106=Калькулятор!$B$5+2,0,IF(T106&lt;=Калькулятор!$B$5,0,0)))</f>
        <v/>
      </c>
      <c r="J106" s="23" t="str">
        <f>IF(T106&gt;(Калькулятор!$B$5+2),"",IF(T106=Калькулятор!$B$5+2,SUM($J$7:J105),IF(T106&lt;=Калькулятор!$B$5,0,0)))</f>
        <v/>
      </c>
      <c r="K106" s="26" t="str">
        <f>IF(T106&gt;(Калькулятор!$B$5+2),"",IF(T106=Калькулятор!$B$5+2,0,IF(T106&lt;=Калькулятор!$B$5,0,0)))</f>
        <v/>
      </c>
      <c r="L106" s="24" t="str">
        <f>IF(T106&gt;(Калькулятор!$B$5+2),"",IF(T106=Калькулятор!$B$5+2,0,IF(T106&lt;=Калькулятор!$B$5,0,0)))</f>
        <v/>
      </c>
      <c r="M106" s="24" t="str">
        <f>IF(T106&gt;(Калькулятор!$B$5+2),"",IF(T106=Калькулятор!$B$5+2,0,IF(T106&lt;=Калькулятор!$B$5,0,0)))</f>
        <v/>
      </c>
      <c r="N106" s="24" t="str">
        <f>IF(T106&gt;(Калькулятор!$B$5+2),"",IF(T106=Калькулятор!$B$5+2,0,IF(T106&lt;=Калькулятор!$B$5,0,0)))</f>
        <v/>
      </c>
      <c r="O106" s="24" t="str">
        <f>IF(T106&gt;(Калькулятор!$B$5+2),"",IF(T106=Калькулятор!$B$5+2,0,IF(T106&lt;=Калькулятор!$B$5,0,0)))</f>
        <v/>
      </c>
      <c r="P106" s="24" t="str">
        <f>IF(T106&gt;(Калькулятор!$B$5+2),"",IF(T106=Калькулятор!$B$5+2,0,IF(T106&lt;=Калькулятор!$B$5,0,0)))</f>
        <v/>
      </c>
      <c r="Q106" s="24" t="str">
        <f>IF(T106&gt;(Калькулятор!$B$5+2),"",IF(T106=Калькулятор!$B$5+2,0,IF(T106&lt;=Калькулятор!$B$5,0,0)))</f>
        <v/>
      </c>
      <c r="R106" s="96" t="str">
        <f>IF(T106&gt;(Калькулятор!$B$5+2),"",IF(T106=Калькулятор!$B$5+2,XIRR($D$7:D105,$B$7:B105,50),"Х"))</f>
        <v/>
      </c>
      <c r="S106" s="23" t="str">
        <f>IF(T106&gt;(Калькулятор!$B$5+2),"",IF(T106=Калькулятор!$B$5+2,F106+E106+J106+H106,"Х"))</f>
        <v/>
      </c>
      <c r="T106" s="18">
        <v>100</v>
      </c>
      <c r="U106" s="19" t="str">
        <f ca="1">Калькулятор!E103</f>
        <v>погашено</v>
      </c>
    </row>
    <row r="107" spans="1:21" ht="15.75" x14ac:dyDescent="0.25">
      <c r="A107" s="20" t="str">
        <f>IF(T107&gt;(Калькулятор!$B$5+2),"",IF(T107=Калькулятор!$B$5+2,"Усього",Калькулятор!C104))</f>
        <v/>
      </c>
      <c r="B107" s="21" t="str">
        <f>IF(T107&gt;(Калькулятор!$B$5+2),"",IF(T107=Калькулятор!$B$5+2,"Х",Калькулятор!D104))</f>
        <v/>
      </c>
      <c r="C107" s="22" t="str">
        <f>IF(T107&gt;(Калькулятор!$B$5+2),"",IF(T107=Калькулятор!$B$5+2,SUM($C$8:C106),IFERROR(B107-B106,"")))</f>
        <v/>
      </c>
      <c r="D107" s="23" t="str">
        <f>IF(T107&gt;(Калькулятор!$B$5+2),"",IF(T107=Калькулятор!$B$5+2,SUM($D$8:D106),Калькулятор!J104))</f>
        <v/>
      </c>
      <c r="E107" s="23" t="str">
        <f>IF(T107&gt;(Калькулятор!$B$5+2),"",IF(T107=Калькулятор!$B$5+2,SUM(E106),Калькулятор!G104))</f>
        <v/>
      </c>
      <c r="F107" s="23" t="str">
        <f>IF(T107&gt;(Калькулятор!$B$5+2),"",IF(T107=Калькулятор!$B$5+2,SUM($F$7:F106),Калькулятор!H104))</f>
        <v/>
      </c>
      <c r="G107" s="24" t="str">
        <f>IF(T107&gt;(Калькулятор!$B$5+2),"",IF(T107=Калькулятор!$B$5+2,0,IF(T107&lt;=Калькулятор!$B$5,0,0)))</f>
        <v/>
      </c>
      <c r="H107" s="95" t="str">
        <f>IF(T107&gt;(Калькулятор!$B$5+2),"",IF(T107=Калькулятор!$B$5+2,SUM($H$7:H106),Калькулятор!F104))</f>
        <v/>
      </c>
      <c r="I107" s="25" t="str">
        <f>IF(T107&gt;(Калькулятор!$B$5+2),"",IF(T107=Калькулятор!$B$5+2,0,IF(T107&lt;=Калькулятор!$B$5,0,0)))</f>
        <v/>
      </c>
      <c r="J107" s="23" t="str">
        <f>IF(T107&gt;(Калькулятор!$B$5+2),"",IF(T107=Калькулятор!$B$5+2,SUM($J$7:J106),IF(T107&lt;=Калькулятор!$B$5,0,0)))</f>
        <v/>
      </c>
      <c r="K107" s="26" t="str">
        <f>IF(T107&gt;(Калькулятор!$B$5+2),"",IF(T107=Калькулятор!$B$5+2,0,IF(T107&lt;=Калькулятор!$B$5,0,0)))</f>
        <v/>
      </c>
      <c r="L107" s="24" t="str">
        <f>IF(T107&gt;(Калькулятор!$B$5+2),"",IF(T107=Калькулятор!$B$5+2,0,IF(T107&lt;=Калькулятор!$B$5,0,0)))</f>
        <v/>
      </c>
      <c r="M107" s="24" t="str">
        <f>IF(T107&gt;(Калькулятор!$B$5+2),"",IF(T107=Калькулятор!$B$5+2,0,IF(T107&lt;=Калькулятор!$B$5,0,0)))</f>
        <v/>
      </c>
      <c r="N107" s="24" t="str">
        <f>IF(T107&gt;(Калькулятор!$B$5+2),"",IF(T107=Калькулятор!$B$5+2,0,IF(T107&lt;=Калькулятор!$B$5,0,0)))</f>
        <v/>
      </c>
      <c r="O107" s="24" t="str">
        <f>IF(T107&gt;(Калькулятор!$B$5+2),"",IF(T107=Калькулятор!$B$5+2,0,IF(T107&lt;=Калькулятор!$B$5,0,0)))</f>
        <v/>
      </c>
      <c r="P107" s="24" t="str">
        <f>IF(T107&gt;(Калькулятор!$B$5+2),"",IF(T107=Калькулятор!$B$5+2,0,IF(T107&lt;=Калькулятор!$B$5,0,0)))</f>
        <v/>
      </c>
      <c r="Q107" s="24" t="str">
        <f>IF(T107&gt;(Калькулятор!$B$5+2),"",IF(T107=Калькулятор!$B$5+2,0,IF(T107&lt;=Калькулятор!$B$5,0,0)))</f>
        <v/>
      </c>
      <c r="R107" s="96" t="str">
        <f>IF(T107&gt;(Калькулятор!$B$5+2),"",IF(T107=Калькулятор!$B$5+2,XIRR($D$7:D106,$B$7:B106,50),"Х"))</f>
        <v/>
      </c>
      <c r="S107" s="23" t="str">
        <f>IF(T107&gt;(Калькулятор!$B$5+2),"",IF(T107=Калькулятор!$B$5+2,F107+E107+J107+H107,"Х"))</f>
        <v/>
      </c>
      <c r="T107" s="18">
        <v>101</v>
      </c>
      <c r="U107" s="19" t="str">
        <f ca="1">Калькулятор!E104</f>
        <v>погашено</v>
      </c>
    </row>
    <row r="108" spans="1:21" ht="15.75" x14ac:dyDescent="0.25">
      <c r="A108" s="20" t="str">
        <f>IF(T108&gt;(Калькулятор!$B$5+2),"",IF(T108=Калькулятор!$B$5+2,"Усього",Калькулятор!C105))</f>
        <v/>
      </c>
      <c r="B108" s="21" t="str">
        <f>IF(T108&gt;(Калькулятор!$B$5+2),"",IF(T108=Калькулятор!$B$5+2,"Х",Калькулятор!D105))</f>
        <v/>
      </c>
      <c r="C108" s="22" t="str">
        <f>IF(T108&gt;(Калькулятор!$B$5+2),"",IF(T108=Калькулятор!$B$5+2,SUM($C$8:C107),IFERROR(B108-B107,"")))</f>
        <v/>
      </c>
      <c r="D108" s="23" t="str">
        <f>IF(T108&gt;(Калькулятор!$B$5+2),"",IF(T108=Калькулятор!$B$5+2,SUM($D$8:D107),Калькулятор!J105))</f>
        <v/>
      </c>
      <c r="E108" s="23" t="str">
        <f>IF(T108&gt;(Калькулятор!$B$5+2),"",IF(T108=Калькулятор!$B$5+2,SUM(E107),Калькулятор!G105))</f>
        <v/>
      </c>
      <c r="F108" s="23" t="str">
        <f>IF(T108&gt;(Калькулятор!$B$5+2),"",IF(T108=Калькулятор!$B$5+2,SUM($F$7:F107),Калькулятор!H105))</f>
        <v/>
      </c>
      <c r="G108" s="24" t="str">
        <f>IF(T108&gt;(Калькулятор!$B$5+2),"",IF(T108=Калькулятор!$B$5+2,0,IF(T108&lt;=Калькулятор!$B$5,0,0)))</f>
        <v/>
      </c>
      <c r="H108" s="95" t="str">
        <f>IF(T108&gt;(Калькулятор!$B$5+2),"",IF(T108=Калькулятор!$B$5+2,SUM($H$7:H107),Калькулятор!F105))</f>
        <v/>
      </c>
      <c r="I108" s="25" t="str">
        <f>IF(T108&gt;(Калькулятор!$B$5+2),"",IF(T108=Калькулятор!$B$5+2,0,IF(T108&lt;=Калькулятор!$B$5,0,0)))</f>
        <v/>
      </c>
      <c r="J108" s="23" t="str">
        <f>IF(T108&gt;(Калькулятор!$B$5+2),"",IF(T108=Калькулятор!$B$5+2,SUM($J$7:J107),IF(T108&lt;=Калькулятор!$B$5,0,0)))</f>
        <v/>
      </c>
      <c r="K108" s="26" t="str">
        <f>IF(T108&gt;(Калькулятор!$B$5+2),"",IF(T108=Калькулятор!$B$5+2,0,IF(T108&lt;=Калькулятор!$B$5,0,0)))</f>
        <v/>
      </c>
      <c r="L108" s="24" t="str">
        <f>IF(T108&gt;(Калькулятор!$B$5+2),"",IF(T108=Калькулятор!$B$5+2,0,IF(T108&lt;=Калькулятор!$B$5,0,0)))</f>
        <v/>
      </c>
      <c r="M108" s="24" t="str">
        <f>IF(T108&gt;(Калькулятор!$B$5+2),"",IF(T108=Калькулятор!$B$5+2,0,IF(T108&lt;=Калькулятор!$B$5,0,0)))</f>
        <v/>
      </c>
      <c r="N108" s="24" t="str">
        <f>IF(T108&gt;(Калькулятор!$B$5+2),"",IF(T108=Калькулятор!$B$5+2,0,IF(T108&lt;=Калькулятор!$B$5,0,0)))</f>
        <v/>
      </c>
      <c r="O108" s="24" t="str">
        <f>IF(T108&gt;(Калькулятор!$B$5+2),"",IF(T108=Калькулятор!$B$5+2,0,IF(T108&lt;=Калькулятор!$B$5,0,0)))</f>
        <v/>
      </c>
      <c r="P108" s="24" t="str">
        <f>IF(T108&gt;(Калькулятор!$B$5+2),"",IF(T108=Калькулятор!$B$5+2,0,IF(T108&lt;=Калькулятор!$B$5,0,0)))</f>
        <v/>
      </c>
      <c r="Q108" s="24" t="str">
        <f>IF(T108&gt;(Калькулятор!$B$5+2),"",IF(T108=Калькулятор!$B$5+2,0,IF(T108&lt;=Калькулятор!$B$5,0,0)))</f>
        <v/>
      </c>
      <c r="R108" s="96" t="str">
        <f>IF(T108&gt;(Калькулятор!$B$5+2),"",IF(T108=Калькулятор!$B$5+2,XIRR($D$7:D107,$B$7:B107,50),"Х"))</f>
        <v/>
      </c>
      <c r="S108" s="23" t="str">
        <f>IF(T108&gt;(Калькулятор!$B$5+2),"",IF(T108=Калькулятор!$B$5+2,F108+E108+J108+H108,"Х"))</f>
        <v/>
      </c>
      <c r="T108" s="18">
        <v>102</v>
      </c>
      <c r="U108" s="19" t="str">
        <f ca="1">Калькулятор!E105</f>
        <v>погашено</v>
      </c>
    </row>
    <row r="109" spans="1:21" ht="15.75" x14ac:dyDescent="0.25">
      <c r="A109" s="20" t="str">
        <f>IF(T109&gt;(Калькулятор!$B$5+2),"",IF(T109=Калькулятор!$B$5+2,"Усього",Калькулятор!C106))</f>
        <v/>
      </c>
      <c r="B109" s="21" t="str">
        <f>IF(T109&gt;(Калькулятор!$B$5+2),"",IF(T109=Калькулятор!$B$5+2,"Х",Калькулятор!D106))</f>
        <v/>
      </c>
      <c r="C109" s="22" t="str">
        <f>IF(T109&gt;(Калькулятор!$B$5+2),"",IF(T109=Калькулятор!$B$5+2,SUM($C$8:C108),IFERROR(B109-B108,"")))</f>
        <v/>
      </c>
      <c r="D109" s="23" t="str">
        <f>IF(T109&gt;(Калькулятор!$B$5+2),"",IF(T109=Калькулятор!$B$5+2,SUM($D$8:D108),Калькулятор!J106))</f>
        <v/>
      </c>
      <c r="E109" s="23" t="str">
        <f>IF(T109&gt;(Калькулятор!$B$5+2),"",IF(T109=Калькулятор!$B$5+2,SUM(E108),Калькулятор!G106))</f>
        <v/>
      </c>
      <c r="F109" s="23" t="str">
        <f>IF(T109&gt;(Калькулятор!$B$5+2),"",IF(T109=Калькулятор!$B$5+2,SUM($F$7:F108),Калькулятор!H106))</f>
        <v/>
      </c>
      <c r="G109" s="24" t="str">
        <f>IF(T109&gt;(Калькулятор!$B$5+2),"",IF(T109=Калькулятор!$B$5+2,0,IF(T109&lt;=Калькулятор!$B$5,0,0)))</f>
        <v/>
      </c>
      <c r="H109" s="95" t="str">
        <f>IF(T109&gt;(Калькулятор!$B$5+2),"",IF(T109=Калькулятор!$B$5+2,SUM($H$7:H108),Калькулятор!F106))</f>
        <v/>
      </c>
      <c r="I109" s="25" t="str">
        <f>IF(T109&gt;(Калькулятор!$B$5+2),"",IF(T109=Калькулятор!$B$5+2,0,IF(T109&lt;=Калькулятор!$B$5,0,0)))</f>
        <v/>
      </c>
      <c r="J109" s="23" t="str">
        <f>IF(T109&gt;(Калькулятор!$B$5+2),"",IF(T109=Калькулятор!$B$5+2,SUM($J$7:J108),IF(T109&lt;=Калькулятор!$B$5,0,0)))</f>
        <v/>
      </c>
      <c r="K109" s="26" t="str">
        <f>IF(T109&gt;(Калькулятор!$B$5+2),"",IF(T109=Калькулятор!$B$5+2,0,IF(T109&lt;=Калькулятор!$B$5,0,0)))</f>
        <v/>
      </c>
      <c r="L109" s="24" t="str">
        <f>IF(T109&gt;(Калькулятор!$B$5+2),"",IF(T109=Калькулятор!$B$5+2,0,IF(T109&lt;=Калькулятор!$B$5,0,0)))</f>
        <v/>
      </c>
      <c r="M109" s="24" t="str">
        <f>IF(T109&gt;(Калькулятор!$B$5+2),"",IF(T109=Калькулятор!$B$5+2,0,IF(T109&lt;=Калькулятор!$B$5,0,0)))</f>
        <v/>
      </c>
      <c r="N109" s="24" t="str">
        <f>IF(T109&gt;(Калькулятор!$B$5+2),"",IF(T109=Калькулятор!$B$5+2,0,IF(T109&lt;=Калькулятор!$B$5,0,0)))</f>
        <v/>
      </c>
      <c r="O109" s="24" t="str">
        <f>IF(T109&gt;(Калькулятор!$B$5+2),"",IF(T109=Калькулятор!$B$5+2,0,IF(T109&lt;=Калькулятор!$B$5,0,0)))</f>
        <v/>
      </c>
      <c r="P109" s="24" t="str">
        <f>IF(T109&gt;(Калькулятор!$B$5+2),"",IF(T109=Калькулятор!$B$5+2,0,IF(T109&lt;=Калькулятор!$B$5,0,0)))</f>
        <v/>
      </c>
      <c r="Q109" s="24" t="str">
        <f>IF(T109&gt;(Калькулятор!$B$5+2),"",IF(T109=Калькулятор!$B$5+2,0,IF(T109&lt;=Калькулятор!$B$5,0,0)))</f>
        <v/>
      </c>
      <c r="R109" s="96" t="str">
        <f>IF(T109&gt;(Калькулятор!$B$5+2),"",IF(T109=Калькулятор!$B$5+2,XIRR($D$7:D108,$B$7:B108,50),"Х"))</f>
        <v/>
      </c>
      <c r="S109" s="23" t="str">
        <f>IF(T109&gt;(Калькулятор!$B$5+2),"",IF(T109=Калькулятор!$B$5+2,F109+E109+J109+H109,"Х"))</f>
        <v/>
      </c>
      <c r="T109" s="18">
        <v>103</v>
      </c>
      <c r="U109" s="19" t="str">
        <f ca="1">Калькулятор!E106</f>
        <v>погашено</v>
      </c>
    </row>
    <row r="110" spans="1:21" ht="15.75" x14ac:dyDescent="0.25">
      <c r="A110" s="20" t="str">
        <f>IF(T110&gt;(Калькулятор!$B$5+2),"",IF(T110=Калькулятор!$B$5+2,"Усього",Калькулятор!C107))</f>
        <v/>
      </c>
      <c r="B110" s="21" t="str">
        <f>IF(T110&gt;(Калькулятор!$B$5+2),"",IF(T110=Калькулятор!$B$5+2,"Х",Калькулятор!D107))</f>
        <v/>
      </c>
      <c r="C110" s="22" t="str">
        <f>IF(T110&gt;(Калькулятор!$B$5+2),"",IF(T110=Калькулятор!$B$5+2,SUM($C$8:C109),IFERROR(B110-B109,"")))</f>
        <v/>
      </c>
      <c r="D110" s="23" t="str">
        <f>IF(T110&gt;(Калькулятор!$B$5+2),"",IF(T110=Калькулятор!$B$5+2,SUM($D$8:D109),Калькулятор!J107))</f>
        <v/>
      </c>
      <c r="E110" s="23" t="str">
        <f>IF(T110&gt;(Калькулятор!$B$5+2),"",IF(T110=Калькулятор!$B$5+2,SUM(E109),Калькулятор!G107))</f>
        <v/>
      </c>
      <c r="F110" s="23" t="str">
        <f>IF(T110&gt;(Калькулятор!$B$5+2),"",IF(T110=Калькулятор!$B$5+2,SUM($F$7:F109),Калькулятор!H107))</f>
        <v/>
      </c>
      <c r="G110" s="24" t="str">
        <f>IF(T110&gt;(Калькулятор!$B$5+2),"",IF(T110=Калькулятор!$B$5+2,0,IF(T110&lt;=Калькулятор!$B$5,0,0)))</f>
        <v/>
      </c>
      <c r="H110" s="95" t="str">
        <f>IF(T110&gt;(Калькулятор!$B$5+2),"",IF(T110=Калькулятор!$B$5+2,SUM($H$7:H109),Калькулятор!F107))</f>
        <v/>
      </c>
      <c r="I110" s="25" t="str">
        <f>IF(T110&gt;(Калькулятор!$B$5+2),"",IF(T110=Калькулятор!$B$5+2,0,IF(T110&lt;=Калькулятор!$B$5,0,0)))</f>
        <v/>
      </c>
      <c r="J110" s="23" t="str">
        <f>IF(T110&gt;(Калькулятор!$B$5+2),"",IF(T110=Калькулятор!$B$5+2,SUM($J$7:J109),IF(T110&lt;=Калькулятор!$B$5,0,0)))</f>
        <v/>
      </c>
      <c r="K110" s="26" t="str">
        <f>IF(T110&gt;(Калькулятор!$B$5+2),"",IF(T110=Калькулятор!$B$5+2,0,IF(T110&lt;=Калькулятор!$B$5,0,0)))</f>
        <v/>
      </c>
      <c r="L110" s="24" t="str">
        <f>IF(T110&gt;(Калькулятор!$B$5+2),"",IF(T110=Калькулятор!$B$5+2,0,IF(T110&lt;=Калькулятор!$B$5,0,0)))</f>
        <v/>
      </c>
      <c r="M110" s="24" t="str">
        <f>IF(T110&gt;(Калькулятор!$B$5+2),"",IF(T110=Калькулятор!$B$5+2,0,IF(T110&lt;=Калькулятор!$B$5,0,0)))</f>
        <v/>
      </c>
      <c r="N110" s="24" t="str">
        <f>IF(T110&gt;(Калькулятор!$B$5+2),"",IF(T110=Калькулятор!$B$5+2,0,IF(T110&lt;=Калькулятор!$B$5,0,0)))</f>
        <v/>
      </c>
      <c r="O110" s="24" t="str">
        <f>IF(T110&gt;(Калькулятор!$B$5+2),"",IF(T110=Калькулятор!$B$5+2,0,IF(T110&lt;=Калькулятор!$B$5,0,0)))</f>
        <v/>
      </c>
      <c r="P110" s="24" t="str">
        <f>IF(T110&gt;(Калькулятор!$B$5+2),"",IF(T110=Калькулятор!$B$5+2,0,IF(T110&lt;=Калькулятор!$B$5,0,0)))</f>
        <v/>
      </c>
      <c r="Q110" s="24" t="str">
        <f>IF(T110&gt;(Калькулятор!$B$5+2),"",IF(T110=Калькулятор!$B$5+2,0,IF(T110&lt;=Калькулятор!$B$5,0,0)))</f>
        <v/>
      </c>
      <c r="R110" s="96" t="str">
        <f>IF(T110&gt;(Калькулятор!$B$5+2),"",IF(T110=Калькулятор!$B$5+2,XIRR($D$7:D109,$B$7:B109,50),"Х"))</f>
        <v/>
      </c>
      <c r="S110" s="23" t="str">
        <f>IF(T110&gt;(Калькулятор!$B$5+2),"",IF(T110=Калькулятор!$B$5+2,F110+E110+J110+H110,"Х"))</f>
        <v/>
      </c>
      <c r="T110" s="18">
        <v>104</v>
      </c>
      <c r="U110" s="19" t="str">
        <f ca="1">Калькулятор!E107</f>
        <v>погашено</v>
      </c>
    </row>
    <row r="111" spans="1:21" ht="15.75" x14ac:dyDescent="0.25">
      <c r="A111" s="20" t="str">
        <f>IF(T111&gt;(Калькулятор!$B$5+2),"",IF(T111=Калькулятор!$B$5+2,"Усього",Калькулятор!C108))</f>
        <v/>
      </c>
      <c r="B111" s="21" t="str">
        <f>IF(T111&gt;(Калькулятор!$B$5+2),"",IF(T111=Калькулятор!$B$5+2,"Х",Калькулятор!D108))</f>
        <v/>
      </c>
      <c r="C111" s="22" t="str">
        <f>IF(T111&gt;(Калькулятор!$B$5+2),"",IF(T111=Калькулятор!$B$5+2,SUM($C$8:C110),IFERROR(B111-B110,"")))</f>
        <v/>
      </c>
      <c r="D111" s="23" t="str">
        <f>IF(T111&gt;(Калькулятор!$B$5+2),"",IF(T111=Калькулятор!$B$5+2,SUM($D$8:D110),Калькулятор!J108))</f>
        <v/>
      </c>
      <c r="E111" s="23" t="str">
        <f>IF(T111&gt;(Калькулятор!$B$5+2),"",IF(T111=Калькулятор!$B$5+2,SUM(E110),Калькулятор!G108))</f>
        <v/>
      </c>
      <c r="F111" s="23" t="str">
        <f>IF(T111&gt;(Калькулятор!$B$5+2),"",IF(T111=Калькулятор!$B$5+2,SUM($F$7:F110),Калькулятор!H108))</f>
        <v/>
      </c>
      <c r="G111" s="24" t="str">
        <f>IF(T111&gt;(Калькулятор!$B$5+2),"",IF(T111=Калькулятор!$B$5+2,0,IF(T111&lt;=Калькулятор!$B$5,0,0)))</f>
        <v/>
      </c>
      <c r="H111" s="95" t="str">
        <f>IF(T111&gt;(Калькулятор!$B$5+2),"",IF(T111=Калькулятор!$B$5+2,SUM($H$7:H110),Калькулятор!F108))</f>
        <v/>
      </c>
      <c r="I111" s="25" t="str">
        <f>IF(T111&gt;(Калькулятор!$B$5+2),"",IF(T111=Калькулятор!$B$5+2,0,IF(T111&lt;=Калькулятор!$B$5,0,0)))</f>
        <v/>
      </c>
      <c r="J111" s="23" t="str">
        <f>IF(T111&gt;(Калькулятор!$B$5+2),"",IF(T111=Калькулятор!$B$5+2,SUM($J$7:J110),IF(T111&lt;=Калькулятор!$B$5,0,0)))</f>
        <v/>
      </c>
      <c r="K111" s="26" t="str">
        <f>IF(T111&gt;(Калькулятор!$B$5+2),"",IF(T111=Калькулятор!$B$5+2,0,IF(T111&lt;=Калькулятор!$B$5,0,0)))</f>
        <v/>
      </c>
      <c r="L111" s="24" t="str">
        <f>IF(T111&gt;(Калькулятор!$B$5+2),"",IF(T111=Калькулятор!$B$5+2,0,IF(T111&lt;=Калькулятор!$B$5,0,0)))</f>
        <v/>
      </c>
      <c r="M111" s="24" t="str">
        <f>IF(T111&gt;(Калькулятор!$B$5+2),"",IF(T111=Калькулятор!$B$5+2,0,IF(T111&lt;=Калькулятор!$B$5,0,0)))</f>
        <v/>
      </c>
      <c r="N111" s="24" t="str">
        <f>IF(T111&gt;(Калькулятор!$B$5+2),"",IF(T111=Калькулятор!$B$5+2,0,IF(T111&lt;=Калькулятор!$B$5,0,0)))</f>
        <v/>
      </c>
      <c r="O111" s="24" t="str">
        <f>IF(T111&gt;(Калькулятор!$B$5+2),"",IF(T111=Калькулятор!$B$5+2,0,IF(T111&lt;=Калькулятор!$B$5,0,0)))</f>
        <v/>
      </c>
      <c r="P111" s="24" t="str">
        <f>IF(T111&gt;(Калькулятор!$B$5+2),"",IF(T111=Калькулятор!$B$5+2,0,IF(T111&lt;=Калькулятор!$B$5,0,0)))</f>
        <v/>
      </c>
      <c r="Q111" s="24" t="str">
        <f>IF(T111&gt;(Калькулятор!$B$5+2),"",IF(T111=Калькулятор!$B$5+2,0,IF(T111&lt;=Калькулятор!$B$5,0,0)))</f>
        <v/>
      </c>
      <c r="R111" s="96" t="str">
        <f>IF(T111&gt;(Калькулятор!$B$5+2),"",IF(T111=Калькулятор!$B$5+2,XIRR($D$7:D110,$B$7:B110,50),"Х"))</f>
        <v/>
      </c>
      <c r="S111" s="23" t="str">
        <f>IF(T111&gt;(Калькулятор!$B$5+2),"",IF(T111=Калькулятор!$B$5+2,F111+E111+J111+H111,"Х"))</f>
        <v/>
      </c>
      <c r="T111" s="18">
        <v>105</v>
      </c>
      <c r="U111" s="19" t="str">
        <f ca="1">Калькулятор!E108</f>
        <v>погашено</v>
      </c>
    </row>
    <row r="112" spans="1:21" ht="15.75" x14ac:dyDescent="0.25">
      <c r="A112" s="20" t="str">
        <f>IF(T112&gt;(Калькулятор!$B$5+2),"",IF(T112=Калькулятор!$B$5+2,"Усього",Калькулятор!C109))</f>
        <v/>
      </c>
      <c r="B112" s="21" t="str">
        <f>IF(T112&gt;(Калькулятор!$B$5+2),"",IF(T112=Калькулятор!$B$5+2,"Х",Калькулятор!D109))</f>
        <v/>
      </c>
      <c r="C112" s="22" t="str">
        <f>IF(T112&gt;(Калькулятор!$B$5+2),"",IF(T112=Калькулятор!$B$5+2,SUM($C$8:C111),IFERROR(B112-B111,"")))</f>
        <v/>
      </c>
      <c r="D112" s="23" t="str">
        <f>IF(T112&gt;(Калькулятор!$B$5+2),"",IF(T112=Калькулятор!$B$5+2,SUM($D$8:D111),Калькулятор!J109))</f>
        <v/>
      </c>
      <c r="E112" s="23" t="str">
        <f>IF(T112&gt;(Калькулятор!$B$5+2),"",IF(T112=Калькулятор!$B$5+2,SUM(E111),Калькулятор!G109))</f>
        <v/>
      </c>
      <c r="F112" s="23" t="str">
        <f>IF(T112&gt;(Калькулятор!$B$5+2),"",IF(T112=Калькулятор!$B$5+2,SUM($F$7:F111),Калькулятор!H109))</f>
        <v/>
      </c>
      <c r="G112" s="24" t="str">
        <f>IF(T112&gt;(Калькулятор!$B$5+2),"",IF(T112=Калькулятор!$B$5+2,0,IF(T112&lt;=Калькулятор!$B$5,0,0)))</f>
        <v/>
      </c>
      <c r="H112" s="95" t="str">
        <f>IF(T112&gt;(Калькулятор!$B$5+2),"",IF(T112=Калькулятор!$B$5+2,SUM($H$7:H111),Калькулятор!F109))</f>
        <v/>
      </c>
      <c r="I112" s="25" t="str">
        <f>IF(T112&gt;(Калькулятор!$B$5+2),"",IF(T112=Калькулятор!$B$5+2,0,IF(T112&lt;=Калькулятор!$B$5,0,0)))</f>
        <v/>
      </c>
      <c r="J112" s="23" t="str">
        <f>IF(T112&gt;(Калькулятор!$B$5+2),"",IF(T112=Калькулятор!$B$5+2,SUM($J$7:J111),IF(T112&lt;=Калькулятор!$B$5,0,0)))</f>
        <v/>
      </c>
      <c r="K112" s="26" t="str">
        <f>IF(T112&gt;(Калькулятор!$B$5+2),"",IF(T112=Калькулятор!$B$5+2,0,IF(T112&lt;=Калькулятор!$B$5,0,0)))</f>
        <v/>
      </c>
      <c r="L112" s="24" t="str">
        <f>IF(T112&gt;(Калькулятор!$B$5+2),"",IF(T112=Калькулятор!$B$5+2,0,IF(T112&lt;=Калькулятор!$B$5,0,0)))</f>
        <v/>
      </c>
      <c r="M112" s="24" t="str">
        <f>IF(T112&gt;(Калькулятор!$B$5+2),"",IF(T112=Калькулятор!$B$5+2,0,IF(T112&lt;=Калькулятор!$B$5,0,0)))</f>
        <v/>
      </c>
      <c r="N112" s="24" t="str">
        <f>IF(T112&gt;(Калькулятор!$B$5+2),"",IF(T112=Калькулятор!$B$5+2,0,IF(T112&lt;=Калькулятор!$B$5,0,0)))</f>
        <v/>
      </c>
      <c r="O112" s="24" t="str">
        <f>IF(T112&gt;(Калькулятор!$B$5+2),"",IF(T112=Калькулятор!$B$5+2,0,IF(T112&lt;=Калькулятор!$B$5,0,0)))</f>
        <v/>
      </c>
      <c r="P112" s="24" t="str">
        <f>IF(T112&gt;(Калькулятор!$B$5+2),"",IF(T112=Калькулятор!$B$5+2,0,IF(T112&lt;=Калькулятор!$B$5,0,0)))</f>
        <v/>
      </c>
      <c r="Q112" s="24" t="str">
        <f>IF(T112&gt;(Калькулятор!$B$5+2),"",IF(T112=Калькулятор!$B$5+2,0,IF(T112&lt;=Калькулятор!$B$5,0,0)))</f>
        <v/>
      </c>
      <c r="R112" s="96" t="str">
        <f>IF(T112&gt;(Калькулятор!$B$5+2),"",IF(T112=Калькулятор!$B$5+2,XIRR($D$7:D111,$B$7:B111,50),"Х"))</f>
        <v/>
      </c>
      <c r="S112" s="23" t="str">
        <f>IF(T112&gt;(Калькулятор!$B$5+2),"",IF(T112=Калькулятор!$B$5+2,F112+E112+J112+H112,"Х"))</f>
        <v/>
      </c>
      <c r="T112" s="18">
        <v>106</v>
      </c>
      <c r="U112" s="19" t="str">
        <f ca="1">Калькулятор!E109</f>
        <v>погашено</v>
      </c>
    </row>
    <row r="113" spans="1:21" ht="15.75" x14ac:dyDescent="0.25">
      <c r="A113" s="20" t="str">
        <f>IF(T113&gt;(Калькулятор!$B$5+2),"",IF(T113=Калькулятор!$B$5+2,"Усього",Калькулятор!C110))</f>
        <v/>
      </c>
      <c r="B113" s="21" t="str">
        <f>IF(T113&gt;(Калькулятор!$B$5+2),"",IF(T113=Калькулятор!$B$5+2,"Х",Калькулятор!D110))</f>
        <v/>
      </c>
      <c r="C113" s="22" t="str">
        <f>IF(T113&gt;(Калькулятор!$B$5+2),"",IF(T113=Калькулятор!$B$5+2,SUM($C$8:C112),IFERROR(B113-B112,"")))</f>
        <v/>
      </c>
      <c r="D113" s="23" t="str">
        <f>IF(T113&gt;(Калькулятор!$B$5+2),"",IF(T113=Калькулятор!$B$5+2,SUM($D$8:D112),Калькулятор!J110))</f>
        <v/>
      </c>
      <c r="E113" s="23" t="str">
        <f>IF(T113&gt;(Калькулятор!$B$5+2),"",IF(T113=Калькулятор!$B$5+2,SUM(E112),Калькулятор!G110))</f>
        <v/>
      </c>
      <c r="F113" s="23" t="str">
        <f>IF(T113&gt;(Калькулятор!$B$5+2),"",IF(T113=Калькулятор!$B$5+2,SUM($F$7:F112),Калькулятор!H110))</f>
        <v/>
      </c>
      <c r="G113" s="24" t="str">
        <f>IF(T113&gt;(Калькулятор!$B$5+2),"",IF(T113=Калькулятор!$B$5+2,0,IF(T113&lt;=Калькулятор!$B$5,0,0)))</f>
        <v/>
      </c>
      <c r="H113" s="95" t="str">
        <f>IF(T113&gt;(Калькулятор!$B$5+2),"",IF(T113=Калькулятор!$B$5+2,SUM($H$7:H112),Калькулятор!F110))</f>
        <v/>
      </c>
      <c r="I113" s="25" t="str">
        <f>IF(T113&gt;(Калькулятор!$B$5+2),"",IF(T113=Калькулятор!$B$5+2,0,IF(T113&lt;=Калькулятор!$B$5,0,0)))</f>
        <v/>
      </c>
      <c r="J113" s="23" t="str">
        <f>IF(T113&gt;(Калькулятор!$B$5+2),"",IF(T113=Калькулятор!$B$5+2,SUM($J$7:J112),IF(T113&lt;=Калькулятор!$B$5,0,0)))</f>
        <v/>
      </c>
      <c r="K113" s="26" t="str">
        <f>IF(T113&gt;(Калькулятор!$B$5+2),"",IF(T113=Калькулятор!$B$5+2,0,IF(T113&lt;=Калькулятор!$B$5,0,0)))</f>
        <v/>
      </c>
      <c r="L113" s="24" t="str">
        <f>IF(T113&gt;(Калькулятор!$B$5+2),"",IF(T113=Калькулятор!$B$5+2,0,IF(T113&lt;=Калькулятор!$B$5,0,0)))</f>
        <v/>
      </c>
      <c r="M113" s="24" t="str">
        <f>IF(T113&gt;(Калькулятор!$B$5+2),"",IF(T113=Калькулятор!$B$5+2,0,IF(T113&lt;=Калькулятор!$B$5,0,0)))</f>
        <v/>
      </c>
      <c r="N113" s="24" t="str">
        <f>IF(T113&gt;(Калькулятор!$B$5+2),"",IF(T113=Калькулятор!$B$5+2,0,IF(T113&lt;=Калькулятор!$B$5,0,0)))</f>
        <v/>
      </c>
      <c r="O113" s="24" t="str">
        <f>IF(T113&gt;(Калькулятор!$B$5+2),"",IF(T113=Калькулятор!$B$5+2,0,IF(T113&lt;=Калькулятор!$B$5,0,0)))</f>
        <v/>
      </c>
      <c r="P113" s="24" t="str">
        <f>IF(T113&gt;(Калькулятор!$B$5+2),"",IF(T113=Калькулятор!$B$5+2,0,IF(T113&lt;=Калькулятор!$B$5,0,0)))</f>
        <v/>
      </c>
      <c r="Q113" s="24" t="str">
        <f>IF(T113&gt;(Калькулятор!$B$5+2),"",IF(T113=Калькулятор!$B$5+2,0,IF(T113&lt;=Калькулятор!$B$5,0,0)))</f>
        <v/>
      </c>
      <c r="R113" s="96" t="str">
        <f>IF(T113&gt;(Калькулятор!$B$5+2),"",IF(T113=Калькулятор!$B$5+2,XIRR($D$7:D112,$B$7:B112,50),"Х"))</f>
        <v/>
      </c>
      <c r="S113" s="23" t="str">
        <f>IF(T113&gt;(Калькулятор!$B$5+2),"",IF(T113=Калькулятор!$B$5+2,F113+E113+J113+H113,"Х"))</f>
        <v/>
      </c>
      <c r="T113" s="18">
        <v>107</v>
      </c>
      <c r="U113" s="19" t="str">
        <f ca="1">Калькулятор!E110</f>
        <v>погашено</v>
      </c>
    </row>
    <row r="114" spans="1:21" ht="15.75" x14ac:dyDescent="0.25">
      <c r="A114" s="20" t="str">
        <f>IF(T114&gt;(Калькулятор!$B$5+2),"",IF(T114=Калькулятор!$B$5+2,"Усього",Калькулятор!C111))</f>
        <v/>
      </c>
      <c r="B114" s="21" t="str">
        <f>IF(T114&gt;(Калькулятор!$B$5+2),"",IF(T114=Калькулятор!$B$5+2,"Х",Калькулятор!D111))</f>
        <v/>
      </c>
      <c r="C114" s="22" t="str">
        <f>IF(T114&gt;(Калькулятор!$B$5+2),"",IF(T114=Калькулятор!$B$5+2,SUM($C$8:C113),IFERROR(B114-B113,"")))</f>
        <v/>
      </c>
      <c r="D114" s="23" t="str">
        <f>IF(T114&gt;(Калькулятор!$B$5+2),"",IF(T114=Калькулятор!$B$5+2,SUM($D$8:D113),Калькулятор!J111))</f>
        <v/>
      </c>
      <c r="E114" s="23" t="str">
        <f>IF(T114&gt;(Калькулятор!$B$5+2),"",IF(T114=Калькулятор!$B$5+2,SUM(E113),Калькулятор!G111))</f>
        <v/>
      </c>
      <c r="F114" s="23" t="str">
        <f>IF(T114&gt;(Калькулятор!$B$5+2),"",IF(T114=Калькулятор!$B$5+2,SUM($F$7:F113),Калькулятор!H111))</f>
        <v/>
      </c>
      <c r="G114" s="24" t="str">
        <f>IF(T114&gt;(Калькулятор!$B$5+2),"",IF(T114=Калькулятор!$B$5+2,0,IF(T114&lt;=Калькулятор!$B$5,0,0)))</f>
        <v/>
      </c>
      <c r="H114" s="95" t="str">
        <f>IF(T114&gt;(Калькулятор!$B$5+2),"",IF(T114=Калькулятор!$B$5+2,SUM($H$7:H113),Калькулятор!F111))</f>
        <v/>
      </c>
      <c r="I114" s="25" t="str">
        <f>IF(T114&gt;(Калькулятор!$B$5+2),"",IF(T114=Калькулятор!$B$5+2,0,IF(T114&lt;=Калькулятор!$B$5,0,0)))</f>
        <v/>
      </c>
      <c r="J114" s="23" t="str">
        <f>IF(T114&gt;(Калькулятор!$B$5+2),"",IF(T114=Калькулятор!$B$5+2,SUM($J$7:J113),IF(T114&lt;=Калькулятор!$B$5,0,0)))</f>
        <v/>
      </c>
      <c r="K114" s="26" t="str">
        <f>IF(T114&gt;(Калькулятор!$B$5+2),"",IF(T114=Калькулятор!$B$5+2,0,IF(T114&lt;=Калькулятор!$B$5,0,0)))</f>
        <v/>
      </c>
      <c r="L114" s="24" t="str">
        <f>IF(T114&gt;(Калькулятор!$B$5+2),"",IF(T114=Калькулятор!$B$5+2,0,IF(T114&lt;=Калькулятор!$B$5,0,0)))</f>
        <v/>
      </c>
      <c r="M114" s="24" t="str">
        <f>IF(T114&gt;(Калькулятор!$B$5+2),"",IF(T114=Калькулятор!$B$5+2,0,IF(T114&lt;=Калькулятор!$B$5,0,0)))</f>
        <v/>
      </c>
      <c r="N114" s="24" t="str">
        <f>IF(T114&gt;(Калькулятор!$B$5+2),"",IF(T114=Калькулятор!$B$5+2,0,IF(T114&lt;=Калькулятор!$B$5,0,0)))</f>
        <v/>
      </c>
      <c r="O114" s="24" t="str">
        <f>IF(T114&gt;(Калькулятор!$B$5+2),"",IF(T114=Калькулятор!$B$5+2,0,IF(T114&lt;=Калькулятор!$B$5,0,0)))</f>
        <v/>
      </c>
      <c r="P114" s="24" t="str">
        <f>IF(T114&gt;(Калькулятор!$B$5+2),"",IF(T114=Калькулятор!$B$5+2,0,IF(T114&lt;=Калькулятор!$B$5,0,0)))</f>
        <v/>
      </c>
      <c r="Q114" s="24" t="str">
        <f>IF(T114&gt;(Калькулятор!$B$5+2),"",IF(T114=Калькулятор!$B$5+2,0,IF(T114&lt;=Калькулятор!$B$5,0,0)))</f>
        <v/>
      </c>
      <c r="R114" s="96" t="str">
        <f>IF(T114&gt;(Калькулятор!$B$5+2),"",IF(T114=Калькулятор!$B$5+2,XIRR($D$7:D113,$B$7:B113,50),"Х"))</f>
        <v/>
      </c>
      <c r="S114" s="23" t="str">
        <f>IF(T114&gt;(Калькулятор!$B$5+2),"",IF(T114=Калькулятор!$B$5+2,F114+E114+J114+H114,"Х"))</f>
        <v/>
      </c>
      <c r="T114" s="18">
        <v>108</v>
      </c>
      <c r="U114" s="19" t="str">
        <f ca="1">Калькулятор!E111</f>
        <v>погашено</v>
      </c>
    </row>
    <row r="115" spans="1:21" ht="15.75" x14ac:dyDescent="0.25">
      <c r="A115" s="20" t="str">
        <f>IF(T115&gt;(Калькулятор!$B$5+2),"",IF(T115=Калькулятор!$B$5+2,"Усього",Калькулятор!C112))</f>
        <v/>
      </c>
      <c r="B115" s="21" t="str">
        <f>IF(T115&gt;(Калькулятор!$B$5+2),"",IF(T115=Калькулятор!$B$5+2,"Х",Калькулятор!D112))</f>
        <v/>
      </c>
      <c r="C115" s="22" t="str">
        <f>IF(T115&gt;(Калькулятор!$B$5+2),"",IF(T115=Калькулятор!$B$5+2,SUM($C$8:C114),IFERROR(B115-B114,"")))</f>
        <v/>
      </c>
      <c r="D115" s="23" t="str">
        <f>IF(T115&gt;(Калькулятор!$B$5+2),"",IF(T115=Калькулятор!$B$5+2,SUM($D$8:D114),Калькулятор!J112))</f>
        <v/>
      </c>
      <c r="E115" s="23" t="str">
        <f>IF(T115&gt;(Калькулятор!$B$5+2),"",IF(T115=Калькулятор!$B$5+2,SUM(E114),Калькулятор!G112))</f>
        <v/>
      </c>
      <c r="F115" s="23" t="str">
        <f>IF(T115&gt;(Калькулятор!$B$5+2),"",IF(T115=Калькулятор!$B$5+2,SUM($F$7:F114),Калькулятор!H112))</f>
        <v/>
      </c>
      <c r="G115" s="24" t="str">
        <f>IF(T115&gt;(Калькулятор!$B$5+2),"",IF(T115=Калькулятор!$B$5+2,0,IF(T115&lt;=Калькулятор!$B$5,0,0)))</f>
        <v/>
      </c>
      <c r="H115" s="95" t="str">
        <f>IF(T115&gt;(Калькулятор!$B$5+2),"",IF(T115=Калькулятор!$B$5+2,SUM($H$7:H114),Калькулятор!F112))</f>
        <v/>
      </c>
      <c r="I115" s="25" t="str">
        <f>IF(T115&gt;(Калькулятор!$B$5+2),"",IF(T115=Калькулятор!$B$5+2,0,IF(T115&lt;=Калькулятор!$B$5,0,0)))</f>
        <v/>
      </c>
      <c r="J115" s="23" t="str">
        <f>IF(T115&gt;(Калькулятор!$B$5+2),"",IF(T115=Калькулятор!$B$5+2,SUM($J$7:J114),IF(T115&lt;=Калькулятор!$B$5,0,0)))</f>
        <v/>
      </c>
      <c r="K115" s="26" t="str">
        <f>IF(T115&gt;(Калькулятор!$B$5+2),"",IF(T115=Калькулятор!$B$5+2,0,IF(T115&lt;=Калькулятор!$B$5,0,0)))</f>
        <v/>
      </c>
      <c r="L115" s="24" t="str">
        <f>IF(T115&gt;(Калькулятор!$B$5+2),"",IF(T115=Калькулятор!$B$5+2,0,IF(T115&lt;=Калькулятор!$B$5,0,0)))</f>
        <v/>
      </c>
      <c r="M115" s="24" t="str">
        <f>IF(T115&gt;(Калькулятор!$B$5+2),"",IF(T115=Калькулятор!$B$5+2,0,IF(T115&lt;=Калькулятор!$B$5,0,0)))</f>
        <v/>
      </c>
      <c r="N115" s="24" t="str">
        <f>IF(T115&gt;(Калькулятор!$B$5+2),"",IF(T115=Калькулятор!$B$5+2,0,IF(T115&lt;=Калькулятор!$B$5,0,0)))</f>
        <v/>
      </c>
      <c r="O115" s="24" t="str">
        <f>IF(T115&gt;(Калькулятор!$B$5+2),"",IF(T115=Калькулятор!$B$5+2,0,IF(T115&lt;=Калькулятор!$B$5,0,0)))</f>
        <v/>
      </c>
      <c r="P115" s="24" t="str">
        <f>IF(T115&gt;(Калькулятор!$B$5+2),"",IF(T115=Калькулятор!$B$5+2,0,IF(T115&lt;=Калькулятор!$B$5,0,0)))</f>
        <v/>
      </c>
      <c r="Q115" s="24" t="str">
        <f>IF(T115&gt;(Калькулятор!$B$5+2),"",IF(T115=Калькулятор!$B$5+2,0,IF(T115&lt;=Калькулятор!$B$5,0,0)))</f>
        <v/>
      </c>
      <c r="R115" s="96" t="str">
        <f>IF(T115&gt;(Калькулятор!$B$5+2),"",IF(T115=Калькулятор!$B$5+2,XIRR($D$7:D114,$B$7:B114,50),"Х"))</f>
        <v/>
      </c>
      <c r="S115" s="23" t="str">
        <f>IF(T115&gt;(Калькулятор!$B$5+2),"",IF(T115=Калькулятор!$B$5+2,F115+E115+J115+H115,"Х"))</f>
        <v/>
      </c>
      <c r="T115" s="18">
        <v>109</v>
      </c>
      <c r="U115" s="19" t="str">
        <f ca="1">Калькулятор!E112</f>
        <v>погашено</v>
      </c>
    </row>
    <row r="116" spans="1:21" ht="15.75" x14ac:dyDescent="0.25">
      <c r="A116" s="20" t="str">
        <f>IF(T116&gt;(Калькулятор!$B$5+2),"",IF(T116=Калькулятор!$B$5+2,"Усього",Калькулятор!C113))</f>
        <v/>
      </c>
      <c r="B116" s="21" t="str">
        <f>IF(T116&gt;(Калькулятор!$B$5+2),"",IF(T116=Калькулятор!$B$5+2,"Х",Калькулятор!D113))</f>
        <v/>
      </c>
      <c r="C116" s="22" t="str">
        <f>IF(T116&gt;(Калькулятор!$B$5+2),"",IF(T116=Калькулятор!$B$5+2,SUM($C$8:C115),IFERROR(B116-B115,"")))</f>
        <v/>
      </c>
      <c r="D116" s="23" t="str">
        <f>IF(T116&gt;(Калькулятор!$B$5+2),"",IF(T116=Калькулятор!$B$5+2,SUM($D$8:D115),Калькулятор!J113))</f>
        <v/>
      </c>
      <c r="E116" s="23" t="str">
        <f>IF(T116&gt;(Калькулятор!$B$5+2),"",IF(T116=Калькулятор!$B$5+2,SUM(E115),Калькулятор!G113))</f>
        <v/>
      </c>
      <c r="F116" s="23" t="str">
        <f>IF(T116&gt;(Калькулятор!$B$5+2),"",IF(T116=Калькулятор!$B$5+2,SUM($F$7:F115),Калькулятор!H113))</f>
        <v/>
      </c>
      <c r="G116" s="24" t="str">
        <f>IF(T116&gt;(Калькулятор!$B$5+2),"",IF(T116=Калькулятор!$B$5+2,0,IF(T116&lt;=Калькулятор!$B$5,0,0)))</f>
        <v/>
      </c>
      <c r="H116" s="95" t="str">
        <f>IF(T116&gt;(Калькулятор!$B$5+2),"",IF(T116=Калькулятор!$B$5+2,SUM($H$7:H115),Калькулятор!F113))</f>
        <v/>
      </c>
      <c r="I116" s="25" t="str">
        <f>IF(T116&gt;(Калькулятор!$B$5+2),"",IF(T116=Калькулятор!$B$5+2,0,IF(T116&lt;=Калькулятор!$B$5,0,0)))</f>
        <v/>
      </c>
      <c r="J116" s="23" t="str">
        <f>IF(T116&gt;(Калькулятор!$B$5+2),"",IF(T116=Калькулятор!$B$5+2,SUM($J$7:J115),IF(T116&lt;=Калькулятор!$B$5,0,0)))</f>
        <v/>
      </c>
      <c r="K116" s="26" t="str">
        <f>IF(T116&gt;(Калькулятор!$B$5+2),"",IF(T116=Калькулятор!$B$5+2,0,IF(T116&lt;=Калькулятор!$B$5,0,0)))</f>
        <v/>
      </c>
      <c r="L116" s="24" t="str">
        <f>IF(T116&gt;(Калькулятор!$B$5+2),"",IF(T116=Калькулятор!$B$5+2,0,IF(T116&lt;=Калькулятор!$B$5,0,0)))</f>
        <v/>
      </c>
      <c r="M116" s="24" t="str">
        <f>IF(T116&gt;(Калькулятор!$B$5+2),"",IF(T116=Калькулятор!$B$5+2,0,IF(T116&lt;=Калькулятор!$B$5,0,0)))</f>
        <v/>
      </c>
      <c r="N116" s="24" t="str">
        <f>IF(T116&gt;(Калькулятор!$B$5+2),"",IF(T116=Калькулятор!$B$5+2,0,IF(T116&lt;=Калькулятор!$B$5,0,0)))</f>
        <v/>
      </c>
      <c r="O116" s="24" t="str">
        <f>IF(T116&gt;(Калькулятор!$B$5+2),"",IF(T116=Калькулятор!$B$5+2,0,IF(T116&lt;=Калькулятор!$B$5,0,0)))</f>
        <v/>
      </c>
      <c r="P116" s="24" t="str">
        <f>IF(T116&gt;(Калькулятор!$B$5+2),"",IF(T116=Калькулятор!$B$5+2,0,IF(T116&lt;=Калькулятор!$B$5,0,0)))</f>
        <v/>
      </c>
      <c r="Q116" s="24" t="str">
        <f>IF(T116&gt;(Калькулятор!$B$5+2),"",IF(T116=Калькулятор!$B$5+2,0,IF(T116&lt;=Калькулятор!$B$5,0,0)))</f>
        <v/>
      </c>
      <c r="R116" s="96" t="str">
        <f>IF(T116&gt;(Калькулятор!$B$5+2),"",IF(T116=Калькулятор!$B$5+2,XIRR($D$7:D115,$B$7:B115,50),"Х"))</f>
        <v/>
      </c>
      <c r="S116" s="23" t="str">
        <f>IF(T116&gt;(Калькулятор!$B$5+2),"",IF(T116=Калькулятор!$B$5+2,F116+E116+J116+H116,"Х"))</f>
        <v/>
      </c>
      <c r="T116" s="18">
        <v>110</v>
      </c>
      <c r="U116" s="19" t="str">
        <f ca="1">Калькулятор!E113</f>
        <v>погашено</v>
      </c>
    </row>
    <row r="117" spans="1:21" ht="15.75" x14ac:dyDescent="0.25">
      <c r="A117" s="20" t="str">
        <f>IF(T117&gt;(Калькулятор!$B$5+2),"",IF(T117=Калькулятор!$B$5+2,"Усього",Калькулятор!C114))</f>
        <v/>
      </c>
      <c r="B117" s="21" t="str">
        <f>IF(T117&gt;(Калькулятор!$B$5+2),"",IF(T117=Калькулятор!$B$5+2,"Х",Калькулятор!D114))</f>
        <v/>
      </c>
      <c r="C117" s="22" t="str">
        <f>IF(T117&gt;(Калькулятор!$B$5+2),"",IF(T117=Калькулятор!$B$5+2,SUM($C$8:C116),IFERROR(B117-B116,"")))</f>
        <v/>
      </c>
      <c r="D117" s="23" t="str">
        <f>IF(T117&gt;(Калькулятор!$B$5+2),"",IF(T117=Калькулятор!$B$5+2,SUM($D$8:D116),Калькулятор!J114))</f>
        <v/>
      </c>
      <c r="E117" s="23" t="str">
        <f>IF(T117&gt;(Калькулятор!$B$5+2),"",IF(T117=Калькулятор!$B$5+2,SUM(E116),Калькулятор!G114))</f>
        <v/>
      </c>
      <c r="F117" s="23" t="str">
        <f>IF(T117&gt;(Калькулятор!$B$5+2),"",IF(T117=Калькулятор!$B$5+2,SUM($F$7:F116),Калькулятор!H114))</f>
        <v/>
      </c>
      <c r="G117" s="24" t="str">
        <f>IF(T117&gt;(Калькулятор!$B$5+2),"",IF(T117=Калькулятор!$B$5+2,0,IF(T117&lt;=Калькулятор!$B$5,0,0)))</f>
        <v/>
      </c>
      <c r="H117" s="95" t="str">
        <f>IF(T117&gt;(Калькулятор!$B$5+2),"",IF(T117=Калькулятор!$B$5+2,SUM($H$7:H116),Калькулятор!F114))</f>
        <v/>
      </c>
      <c r="I117" s="25" t="str">
        <f>IF(T117&gt;(Калькулятор!$B$5+2),"",IF(T117=Калькулятор!$B$5+2,0,IF(T117&lt;=Калькулятор!$B$5,0,0)))</f>
        <v/>
      </c>
      <c r="J117" s="23" t="str">
        <f>IF(T117&gt;(Калькулятор!$B$5+2),"",IF(T117=Калькулятор!$B$5+2,SUM($J$7:J116),IF(T117&lt;=Калькулятор!$B$5,0,0)))</f>
        <v/>
      </c>
      <c r="K117" s="26" t="str">
        <f>IF(T117&gt;(Калькулятор!$B$5+2),"",IF(T117=Калькулятор!$B$5+2,0,IF(T117&lt;=Калькулятор!$B$5,0,0)))</f>
        <v/>
      </c>
      <c r="L117" s="24" t="str">
        <f>IF(T117&gt;(Калькулятор!$B$5+2),"",IF(T117=Калькулятор!$B$5+2,0,IF(T117&lt;=Калькулятор!$B$5,0,0)))</f>
        <v/>
      </c>
      <c r="M117" s="24" t="str">
        <f>IF(T117&gt;(Калькулятор!$B$5+2),"",IF(T117=Калькулятор!$B$5+2,0,IF(T117&lt;=Калькулятор!$B$5,0,0)))</f>
        <v/>
      </c>
      <c r="N117" s="24" t="str">
        <f>IF(T117&gt;(Калькулятор!$B$5+2),"",IF(T117=Калькулятор!$B$5+2,0,IF(T117&lt;=Калькулятор!$B$5,0,0)))</f>
        <v/>
      </c>
      <c r="O117" s="24" t="str">
        <f>IF(T117&gt;(Калькулятор!$B$5+2),"",IF(T117=Калькулятор!$B$5+2,0,IF(T117&lt;=Калькулятор!$B$5,0,0)))</f>
        <v/>
      </c>
      <c r="P117" s="24" t="str">
        <f>IF(T117&gt;(Калькулятор!$B$5+2),"",IF(T117=Калькулятор!$B$5+2,0,IF(T117&lt;=Калькулятор!$B$5,0,0)))</f>
        <v/>
      </c>
      <c r="Q117" s="24" t="str">
        <f>IF(T117&gt;(Калькулятор!$B$5+2),"",IF(T117=Калькулятор!$B$5+2,0,IF(T117&lt;=Калькулятор!$B$5,0,0)))</f>
        <v/>
      </c>
      <c r="R117" s="96" t="str">
        <f>IF(T117&gt;(Калькулятор!$B$5+2),"",IF(T117=Калькулятор!$B$5+2,XIRR($D$7:D116,$B$7:B116,50),"Х"))</f>
        <v/>
      </c>
      <c r="S117" s="23" t="str">
        <f>IF(T117&gt;(Калькулятор!$B$5+2),"",IF(T117=Калькулятор!$B$5+2,F117+E117+J117+H117,"Х"))</f>
        <v/>
      </c>
      <c r="T117" s="18">
        <v>111</v>
      </c>
      <c r="U117" s="19" t="str">
        <f ca="1">Калькулятор!E114</f>
        <v>погашено</v>
      </c>
    </row>
    <row r="118" spans="1:21" ht="15.75" x14ac:dyDescent="0.25">
      <c r="A118" s="20" t="str">
        <f>IF(T118&gt;(Калькулятор!$B$5+2),"",IF(T118=Калькулятор!$B$5+2,"Усього",Калькулятор!C115))</f>
        <v/>
      </c>
      <c r="B118" s="21" t="str">
        <f>IF(T118&gt;(Калькулятор!$B$5+2),"",IF(T118=Калькулятор!$B$5+2,"Х",Калькулятор!D115))</f>
        <v/>
      </c>
      <c r="C118" s="22" t="str">
        <f>IF(T118&gt;(Калькулятор!$B$5+2),"",IF(T118=Калькулятор!$B$5+2,SUM($C$8:C117),IFERROR(B118-B117,"")))</f>
        <v/>
      </c>
      <c r="D118" s="23" t="str">
        <f>IF(T118&gt;(Калькулятор!$B$5+2),"",IF(T118=Калькулятор!$B$5+2,SUM($D$8:D117),Калькулятор!J115))</f>
        <v/>
      </c>
      <c r="E118" s="23" t="str">
        <f>IF(T118&gt;(Калькулятор!$B$5+2),"",IF(T118=Калькулятор!$B$5+2,SUM(E117),Калькулятор!G115))</f>
        <v/>
      </c>
      <c r="F118" s="23" t="str">
        <f>IF(T118&gt;(Калькулятор!$B$5+2),"",IF(T118=Калькулятор!$B$5+2,SUM($F$7:F117),Калькулятор!H115))</f>
        <v/>
      </c>
      <c r="G118" s="24" t="str">
        <f>IF(T118&gt;(Калькулятор!$B$5+2),"",IF(T118=Калькулятор!$B$5+2,0,IF(T118&lt;=Калькулятор!$B$5,0,0)))</f>
        <v/>
      </c>
      <c r="H118" s="95" t="str">
        <f>IF(T118&gt;(Калькулятор!$B$5+2),"",IF(T118=Калькулятор!$B$5+2,SUM($H$7:H117),Калькулятор!F115))</f>
        <v/>
      </c>
      <c r="I118" s="25" t="str">
        <f>IF(T118&gt;(Калькулятор!$B$5+2),"",IF(T118=Калькулятор!$B$5+2,0,IF(T118&lt;=Калькулятор!$B$5,0,0)))</f>
        <v/>
      </c>
      <c r="J118" s="23" t="str">
        <f>IF(T118&gt;(Калькулятор!$B$5+2),"",IF(T118=Калькулятор!$B$5+2,SUM($J$7:J117),IF(T118&lt;=Калькулятор!$B$5,0,0)))</f>
        <v/>
      </c>
      <c r="K118" s="26" t="str">
        <f>IF(T118&gt;(Калькулятор!$B$5+2),"",IF(T118=Калькулятор!$B$5+2,0,IF(T118&lt;=Калькулятор!$B$5,0,0)))</f>
        <v/>
      </c>
      <c r="L118" s="24" t="str">
        <f>IF(T118&gt;(Калькулятор!$B$5+2),"",IF(T118=Калькулятор!$B$5+2,0,IF(T118&lt;=Калькулятор!$B$5,0,0)))</f>
        <v/>
      </c>
      <c r="M118" s="24" t="str">
        <f>IF(T118&gt;(Калькулятор!$B$5+2),"",IF(T118=Калькулятор!$B$5+2,0,IF(T118&lt;=Калькулятор!$B$5,0,0)))</f>
        <v/>
      </c>
      <c r="N118" s="24" t="str">
        <f>IF(T118&gt;(Калькулятор!$B$5+2),"",IF(T118=Калькулятор!$B$5+2,0,IF(T118&lt;=Калькулятор!$B$5,0,0)))</f>
        <v/>
      </c>
      <c r="O118" s="24" t="str">
        <f>IF(T118&gt;(Калькулятор!$B$5+2),"",IF(T118=Калькулятор!$B$5+2,0,IF(T118&lt;=Калькулятор!$B$5,0,0)))</f>
        <v/>
      </c>
      <c r="P118" s="24" t="str">
        <f>IF(T118&gt;(Калькулятор!$B$5+2),"",IF(T118=Калькулятор!$B$5+2,0,IF(T118&lt;=Калькулятор!$B$5,0,0)))</f>
        <v/>
      </c>
      <c r="Q118" s="24" t="str">
        <f>IF(T118&gt;(Калькулятор!$B$5+2),"",IF(T118=Калькулятор!$B$5+2,0,IF(T118&lt;=Калькулятор!$B$5,0,0)))</f>
        <v/>
      </c>
      <c r="R118" s="96" t="str">
        <f>IF(T118&gt;(Калькулятор!$B$5+2),"",IF(T118=Калькулятор!$B$5+2,XIRR($D$7:D117,$B$7:B117,50),"Х"))</f>
        <v/>
      </c>
      <c r="S118" s="23" t="str">
        <f>IF(T118&gt;(Калькулятор!$B$5+2),"",IF(T118=Калькулятор!$B$5+2,F118+E118+J118+H118,"Х"))</f>
        <v/>
      </c>
      <c r="T118" s="18">
        <v>112</v>
      </c>
      <c r="U118" s="19" t="str">
        <f ca="1">Калькулятор!E115</f>
        <v>погашено</v>
      </c>
    </row>
    <row r="119" spans="1:21" ht="15.75" x14ac:dyDescent="0.25">
      <c r="A119" s="20" t="str">
        <f>IF(T119&gt;(Калькулятор!$B$5+2),"",IF(T119=Калькулятор!$B$5+2,"Усього",Калькулятор!C116))</f>
        <v/>
      </c>
      <c r="B119" s="21" t="str">
        <f>IF(T119&gt;(Калькулятор!$B$5+2),"",IF(T119=Калькулятор!$B$5+2,"Х",Калькулятор!D116))</f>
        <v/>
      </c>
      <c r="C119" s="22" t="str">
        <f>IF(T119&gt;(Калькулятор!$B$5+2),"",IF(T119=Калькулятор!$B$5+2,SUM($C$8:C118),IFERROR(B119-B118,"")))</f>
        <v/>
      </c>
      <c r="D119" s="23" t="str">
        <f>IF(T119&gt;(Калькулятор!$B$5+2),"",IF(T119=Калькулятор!$B$5+2,SUM($D$8:D118),Калькулятор!J116))</f>
        <v/>
      </c>
      <c r="E119" s="23" t="str">
        <f>IF(T119&gt;(Калькулятор!$B$5+2),"",IF(T119=Калькулятор!$B$5+2,SUM(E118),Калькулятор!G116))</f>
        <v/>
      </c>
      <c r="F119" s="23" t="str">
        <f>IF(T119&gt;(Калькулятор!$B$5+2),"",IF(T119=Калькулятор!$B$5+2,SUM($F$7:F118),Калькулятор!H116))</f>
        <v/>
      </c>
      <c r="G119" s="24" t="str">
        <f>IF(T119&gt;(Калькулятор!$B$5+2),"",IF(T119=Калькулятор!$B$5+2,0,IF(T119&lt;=Калькулятор!$B$5,0,0)))</f>
        <v/>
      </c>
      <c r="H119" s="95" t="str">
        <f>IF(T119&gt;(Калькулятор!$B$5+2),"",IF(T119=Калькулятор!$B$5+2,SUM($H$7:H118),Калькулятор!F116))</f>
        <v/>
      </c>
      <c r="I119" s="25" t="str">
        <f>IF(T119&gt;(Калькулятор!$B$5+2),"",IF(T119=Калькулятор!$B$5+2,0,IF(T119&lt;=Калькулятор!$B$5,0,0)))</f>
        <v/>
      </c>
      <c r="J119" s="23" t="str">
        <f>IF(T119&gt;(Калькулятор!$B$5+2),"",IF(T119=Калькулятор!$B$5+2,SUM($J$7:J118),IF(T119&lt;=Калькулятор!$B$5,0,0)))</f>
        <v/>
      </c>
      <c r="K119" s="26" t="str">
        <f>IF(T119&gt;(Калькулятор!$B$5+2),"",IF(T119=Калькулятор!$B$5+2,0,IF(T119&lt;=Калькулятор!$B$5,0,0)))</f>
        <v/>
      </c>
      <c r="L119" s="24" t="str">
        <f>IF(T119&gt;(Калькулятор!$B$5+2),"",IF(T119=Калькулятор!$B$5+2,0,IF(T119&lt;=Калькулятор!$B$5,0,0)))</f>
        <v/>
      </c>
      <c r="M119" s="24" t="str">
        <f>IF(T119&gt;(Калькулятор!$B$5+2),"",IF(T119=Калькулятор!$B$5+2,0,IF(T119&lt;=Калькулятор!$B$5,0,0)))</f>
        <v/>
      </c>
      <c r="N119" s="24" t="str">
        <f>IF(T119&gt;(Калькулятор!$B$5+2),"",IF(T119=Калькулятор!$B$5+2,0,IF(T119&lt;=Калькулятор!$B$5,0,0)))</f>
        <v/>
      </c>
      <c r="O119" s="24" t="str">
        <f>IF(T119&gt;(Калькулятор!$B$5+2),"",IF(T119=Калькулятор!$B$5+2,0,IF(T119&lt;=Калькулятор!$B$5,0,0)))</f>
        <v/>
      </c>
      <c r="P119" s="24" t="str">
        <f>IF(T119&gt;(Калькулятор!$B$5+2),"",IF(T119=Калькулятор!$B$5+2,0,IF(T119&lt;=Калькулятор!$B$5,0,0)))</f>
        <v/>
      </c>
      <c r="Q119" s="24" t="str">
        <f>IF(T119&gt;(Калькулятор!$B$5+2),"",IF(T119=Калькулятор!$B$5+2,0,IF(T119&lt;=Калькулятор!$B$5,0,0)))</f>
        <v/>
      </c>
      <c r="R119" s="96" t="str">
        <f>IF(T119&gt;(Калькулятор!$B$5+2),"",IF(T119=Калькулятор!$B$5+2,XIRR($D$7:D118,$B$7:B118,50),"Х"))</f>
        <v/>
      </c>
      <c r="S119" s="23" t="str">
        <f>IF(T119&gt;(Калькулятор!$B$5+2),"",IF(T119=Калькулятор!$B$5+2,F119+E119+J119+H119,"Х"))</f>
        <v/>
      </c>
      <c r="T119" s="18">
        <v>113</v>
      </c>
      <c r="U119" s="19" t="str">
        <f ca="1">Калькулятор!E116</f>
        <v>погашено</v>
      </c>
    </row>
    <row r="120" spans="1:21" ht="15.75" x14ac:dyDescent="0.25">
      <c r="A120" s="20" t="str">
        <f>IF(T120&gt;(Калькулятор!$B$5+2),"",IF(T120=Калькулятор!$B$5+2,"Усього",Калькулятор!C117))</f>
        <v/>
      </c>
      <c r="B120" s="21" t="str">
        <f>IF(T120&gt;(Калькулятор!$B$5+2),"",IF(T120=Калькулятор!$B$5+2,"Х",Калькулятор!D117))</f>
        <v/>
      </c>
      <c r="C120" s="22" t="str">
        <f>IF(T120&gt;(Калькулятор!$B$5+2),"",IF(T120=Калькулятор!$B$5+2,SUM($C$8:C119),IFERROR(B120-B119,"")))</f>
        <v/>
      </c>
      <c r="D120" s="23" t="str">
        <f>IF(T120&gt;(Калькулятор!$B$5+2),"",IF(T120=Калькулятор!$B$5+2,SUM($D$8:D119),Калькулятор!J117))</f>
        <v/>
      </c>
      <c r="E120" s="23" t="str">
        <f>IF(T120&gt;(Калькулятор!$B$5+2),"",IF(T120=Калькулятор!$B$5+2,SUM(E119),Калькулятор!G117))</f>
        <v/>
      </c>
      <c r="F120" s="23" t="str">
        <f>IF(T120&gt;(Калькулятор!$B$5+2),"",IF(T120=Калькулятор!$B$5+2,SUM($F$7:F119),Калькулятор!H117))</f>
        <v/>
      </c>
      <c r="G120" s="24" t="str">
        <f>IF(T120&gt;(Калькулятор!$B$5+2),"",IF(T120=Калькулятор!$B$5+2,0,IF(T120&lt;=Калькулятор!$B$5,0,0)))</f>
        <v/>
      </c>
      <c r="H120" s="95" t="str">
        <f>IF(T120&gt;(Калькулятор!$B$5+2),"",IF(T120=Калькулятор!$B$5+2,SUM($H$7:H119),Калькулятор!F117))</f>
        <v/>
      </c>
      <c r="I120" s="25" t="str">
        <f>IF(T120&gt;(Калькулятор!$B$5+2),"",IF(T120=Калькулятор!$B$5+2,0,IF(T120&lt;=Калькулятор!$B$5,0,0)))</f>
        <v/>
      </c>
      <c r="J120" s="23" t="str">
        <f>IF(T120&gt;(Калькулятор!$B$5+2),"",IF(T120=Калькулятор!$B$5+2,SUM($J$7:J119),IF(T120&lt;=Калькулятор!$B$5,0,0)))</f>
        <v/>
      </c>
      <c r="K120" s="26" t="str">
        <f>IF(T120&gt;(Калькулятор!$B$5+2),"",IF(T120=Калькулятор!$B$5+2,0,IF(T120&lt;=Калькулятор!$B$5,0,0)))</f>
        <v/>
      </c>
      <c r="L120" s="24" t="str">
        <f>IF(T120&gt;(Калькулятор!$B$5+2),"",IF(T120=Калькулятор!$B$5+2,0,IF(T120&lt;=Калькулятор!$B$5,0,0)))</f>
        <v/>
      </c>
      <c r="M120" s="24" t="str">
        <f>IF(T120&gt;(Калькулятор!$B$5+2),"",IF(T120=Калькулятор!$B$5+2,0,IF(T120&lt;=Калькулятор!$B$5,0,0)))</f>
        <v/>
      </c>
      <c r="N120" s="24" t="str">
        <f>IF(T120&gt;(Калькулятор!$B$5+2),"",IF(T120=Калькулятор!$B$5+2,0,IF(T120&lt;=Калькулятор!$B$5,0,0)))</f>
        <v/>
      </c>
      <c r="O120" s="24" t="str">
        <f>IF(T120&gt;(Калькулятор!$B$5+2),"",IF(T120=Калькулятор!$B$5+2,0,IF(T120&lt;=Калькулятор!$B$5,0,0)))</f>
        <v/>
      </c>
      <c r="P120" s="24" t="str">
        <f>IF(T120&gt;(Калькулятор!$B$5+2),"",IF(T120=Калькулятор!$B$5+2,0,IF(T120&lt;=Калькулятор!$B$5,0,0)))</f>
        <v/>
      </c>
      <c r="Q120" s="24" t="str">
        <f>IF(T120&gt;(Калькулятор!$B$5+2),"",IF(T120=Калькулятор!$B$5+2,0,IF(T120&lt;=Калькулятор!$B$5,0,0)))</f>
        <v/>
      </c>
      <c r="R120" s="96" t="str">
        <f>IF(T120&gt;(Калькулятор!$B$5+2),"",IF(T120=Калькулятор!$B$5+2,XIRR($D$7:D119,$B$7:B119,50),"Х"))</f>
        <v/>
      </c>
      <c r="S120" s="23" t="str">
        <f>IF(T120&gt;(Калькулятор!$B$5+2),"",IF(T120=Калькулятор!$B$5+2,F120+E120+J120+H120,"Х"))</f>
        <v/>
      </c>
      <c r="T120" s="18">
        <v>114</v>
      </c>
      <c r="U120" s="19" t="str">
        <f ca="1">Калькулятор!E117</f>
        <v>погашено</v>
      </c>
    </row>
    <row r="121" spans="1:21" ht="15.75" x14ac:dyDescent="0.25">
      <c r="A121" s="20" t="str">
        <f>IF(T121&gt;(Калькулятор!$B$5+2),"",IF(T121=Калькулятор!$B$5+2,"Усього",Калькулятор!C118))</f>
        <v/>
      </c>
      <c r="B121" s="21" t="str">
        <f>IF(T121&gt;(Калькулятор!$B$5+2),"",IF(T121=Калькулятор!$B$5+2,"Х",Калькулятор!D118))</f>
        <v/>
      </c>
      <c r="C121" s="22" t="str">
        <f>IF(T121&gt;(Калькулятор!$B$5+2),"",IF(T121=Калькулятор!$B$5+2,SUM($C$8:C120),IFERROR(B121-B120,"")))</f>
        <v/>
      </c>
      <c r="D121" s="23" t="str">
        <f>IF(T121&gt;(Калькулятор!$B$5+2),"",IF(T121=Калькулятор!$B$5+2,SUM($D$8:D120),Калькулятор!J118))</f>
        <v/>
      </c>
      <c r="E121" s="23" t="str">
        <f>IF(T121&gt;(Калькулятор!$B$5+2),"",IF(T121=Калькулятор!$B$5+2,SUM(E120),Калькулятор!G118))</f>
        <v/>
      </c>
      <c r="F121" s="23" t="str">
        <f>IF(T121&gt;(Калькулятор!$B$5+2),"",IF(T121=Калькулятор!$B$5+2,SUM($F$7:F120),Калькулятор!H118))</f>
        <v/>
      </c>
      <c r="G121" s="24" t="str">
        <f>IF(T121&gt;(Калькулятор!$B$5+2),"",IF(T121=Калькулятор!$B$5+2,0,IF(T121&lt;=Калькулятор!$B$5,0,0)))</f>
        <v/>
      </c>
      <c r="H121" s="95" t="str">
        <f>IF(T121&gt;(Калькулятор!$B$5+2),"",IF(T121=Калькулятор!$B$5+2,SUM($H$7:H120),Калькулятор!F118))</f>
        <v/>
      </c>
      <c r="I121" s="25" t="str">
        <f>IF(T121&gt;(Калькулятор!$B$5+2),"",IF(T121=Калькулятор!$B$5+2,0,IF(T121&lt;=Калькулятор!$B$5,0,0)))</f>
        <v/>
      </c>
      <c r="J121" s="23" t="str">
        <f>IF(T121&gt;(Калькулятор!$B$5+2),"",IF(T121=Калькулятор!$B$5+2,SUM($J$7:J120),IF(T121&lt;=Калькулятор!$B$5,0,0)))</f>
        <v/>
      </c>
      <c r="K121" s="26" t="str">
        <f>IF(T121&gt;(Калькулятор!$B$5+2),"",IF(T121=Калькулятор!$B$5+2,0,IF(T121&lt;=Калькулятор!$B$5,0,0)))</f>
        <v/>
      </c>
      <c r="L121" s="24" t="str">
        <f>IF(T121&gt;(Калькулятор!$B$5+2),"",IF(T121=Калькулятор!$B$5+2,0,IF(T121&lt;=Калькулятор!$B$5,0,0)))</f>
        <v/>
      </c>
      <c r="M121" s="24" t="str">
        <f>IF(T121&gt;(Калькулятор!$B$5+2),"",IF(T121=Калькулятор!$B$5+2,0,IF(T121&lt;=Калькулятор!$B$5,0,0)))</f>
        <v/>
      </c>
      <c r="N121" s="24" t="str">
        <f>IF(T121&gt;(Калькулятор!$B$5+2),"",IF(T121=Калькулятор!$B$5+2,0,IF(T121&lt;=Калькулятор!$B$5,0,0)))</f>
        <v/>
      </c>
      <c r="O121" s="24" t="str">
        <f>IF(T121&gt;(Калькулятор!$B$5+2),"",IF(T121=Калькулятор!$B$5+2,0,IF(T121&lt;=Калькулятор!$B$5,0,0)))</f>
        <v/>
      </c>
      <c r="P121" s="24" t="str">
        <f>IF(T121&gt;(Калькулятор!$B$5+2),"",IF(T121=Калькулятор!$B$5+2,0,IF(T121&lt;=Калькулятор!$B$5,0,0)))</f>
        <v/>
      </c>
      <c r="Q121" s="24" t="str">
        <f>IF(T121&gt;(Калькулятор!$B$5+2),"",IF(T121=Калькулятор!$B$5+2,0,IF(T121&lt;=Калькулятор!$B$5,0,0)))</f>
        <v/>
      </c>
      <c r="R121" s="96" t="str">
        <f>IF(T121&gt;(Калькулятор!$B$5+2),"",IF(T121=Калькулятор!$B$5+2,XIRR($D$7:D120,$B$7:B120,50),"Х"))</f>
        <v/>
      </c>
      <c r="S121" s="23" t="str">
        <f>IF(T121&gt;(Калькулятор!$B$5+2),"",IF(T121=Калькулятор!$B$5+2,F121+E121+J121+H121,"Х"))</f>
        <v/>
      </c>
      <c r="T121" s="18">
        <v>115</v>
      </c>
      <c r="U121" s="19" t="str">
        <f ca="1">Калькулятор!E118</f>
        <v>погашено</v>
      </c>
    </row>
    <row r="122" spans="1:21" ht="15.75" x14ac:dyDescent="0.25">
      <c r="A122" s="20" t="str">
        <f>IF(T122&gt;(Калькулятор!$B$5+2),"",IF(T122=Калькулятор!$B$5+2,"Усього",Калькулятор!C119))</f>
        <v/>
      </c>
      <c r="B122" s="21" t="str">
        <f>IF(T122&gt;(Калькулятор!$B$5+2),"",IF(T122=Калькулятор!$B$5+2,"Х",Калькулятор!D119))</f>
        <v/>
      </c>
      <c r="C122" s="22" t="str">
        <f>IF(T122&gt;(Калькулятор!$B$5+2),"",IF(T122=Калькулятор!$B$5+2,SUM($C$8:C121),IFERROR(B122-B121,"")))</f>
        <v/>
      </c>
      <c r="D122" s="23" t="str">
        <f>IF(T122&gt;(Калькулятор!$B$5+2),"",IF(T122=Калькулятор!$B$5+2,SUM($D$8:D121),Калькулятор!J119))</f>
        <v/>
      </c>
      <c r="E122" s="23" t="str">
        <f>IF(T122&gt;(Калькулятор!$B$5+2),"",IF(T122=Калькулятор!$B$5+2,SUM(E121),Калькулятор!G119))</f>
        <v/>
      </c>
      <c r="F122" s="23" t="str">
        <f>IF(T122&gt;(Калькулятор!$B$5+2),"",IF(T122=Калькулятор!$B$5+2,SUM($F$7:F121),Калькулятор!H119))</f>
        <v/>
      </c>
      <c r="G122" s="24" t="str">
        <f>IF(T122&gt;(Калькулятор!$B$5+2),"",IF(T122=Калькулятор!$B$5+2,0,IF(T122&lt;=Калькулятор!$B$5,0,0)))</f>
        <v/>
      </c>
      <c r="H122" s="95" t="str">
        <f>IF(T122&gt;(Калькулятор!$B$5+2),"",IF(T122=Калькулятор!$B$5+2,SUM($H$7:H121),Калькулятор!F119))</f>
        <v/>
      </c>
      <c r="I122" s="25" t="str">
        <f>IF(T122&gt;(Калькулятор!$B$5+2),"",IF(T122=Калькулятор!$B$5+2,0,IF(T122&lt;=Калькулятор!$B$5,0,0)))</f>
        <v/>
      </c>
      <c r="J122" s="23" t="str">
        <f>IF(T122&gt;(Калькулятор!$B$5+2),"",IF(T122=Калькулятор!$B$5+2,SUM($J$7:J121),IF(T122&lt;=Калькулятор!$B$5,0,0)))</f>
        <v/>
      </c>
      <c r="K122" s="26" t="str">
        <f>IF(T122&gt;(Калькулятор!$B$5+2),"",IF(T122=Калькулятор!$B$5+2,0,IF(T122&lt;=Калькулятор!$B$5,0,0)))</f>
        <v/>
      </c>
      <c r="L122" s="24" t="str">
        <f>IF(T122&gt;(Калькулятор!$B$5+2),"",IF(T122=Калькулятор!$B$5+2,0,IF(T122&lt;=Калькулятор!$B$5,0,0)))</f>
        <v/>
      </c>
      <c r="M122" s="24" t="str">
        <f>IF(T122&gt;(Калькулятор!$B$5+2),"",IF(T122=Калькулятор!$B$5+2,0,IF(T122&lt;=Калькулятор!$B$5,0,0)))</f>
        <v/>
      </c>
      <c r="N122" s="24" t="str">
        <f>IF(T122&gt;(Калькулятор!$B$5+2),"",IF(T122=Калькулятор!$B$5+2,0,IF(T122&lt;=Калькулятор!$B$5,0,0)))</f>
        <v/>
      </c>
      <c r="O122" s="24" t="str">
        <f>IF(T122&gt;(Калькулятор!$B$5+2),"",IF(T122=Калькулятор!$B$5+2,0,IF(T122&lt;=Калькулятор!$B$5,0,0)))</f>
        <v/>
      </c>
      <c r="P122" s="24" t="str">
        <f>IF(T122&gt;(Калькулятор!$B$5+2),"",IF(T122=Калькулятор!$B$5+2,0,IF(T122&lt;=Калькулятор!$B$5,0,0)))</f>
        <v/>
      </c>
      <c r="Q122" s="24" t="str">
        <f>IF(T122&gt;(Калькулятор!$B$5+2),"",IF(T122=Калькулятор!$B$5+2,0,IF(T122&lt;=Калькулятор!$B$5,0,0)))</f>
        <v/>
      </c>
      <c r="R122" s="96" t="str">
        <f>IF(T122&gt;(Калькулятор!$B$5+2),"",IF(T122=Калькулятор!$B$5+2,XIRR($D$7:D121,$B$7:B121,50),"Х"))</f>
        <v/>
      </c>
      <c r="S122" s="23" t="str">
        <f>IF(T122&gt;(Калькулятор!$B$5+2),"",IF(T122=Калькулятор!$B$5+2,F122+E122+J122+H122,"Х"))</f>
        <v/>
      </c>
      <c r="T122" s="18">
        <v>116</v>
      </c>
      <c r="U122" s="19" t="str">
        <f ca="1">Калькулятор!E119</f>
        <v>погашено</v>
      </c>
    </row>
    <row r="123" spans="1:21" ht="15.75" x14ac:dyDescent="0.25">
      <c r="A123" s="20" t="str">
        <f>IF(T123&gt;(Калькулятор!$B$5+2),"",IF(T123=Калькулятор!$B$5+2,"Усього",Калькулятор!C120))</f>
        <v/>
      </c>
      <c r="B123" s="21" t="str">
        <f>IF(T123&gt;(Калькулятор!$B$5+2),"",IF(T123=Калькулятор!$B$5+2,"Х",Калькулятор!D120))</f>
        <v/>
      </c>
      <c r="C123" s="22" t="str">
        <f>IF(T123&gt;(Калькулятор!$B$5+2),"",IF(T123=Калькулятор!$B$5+2,SUM($C$8:C122),IFERROR(B123-B122,"")))</f>
        <v/>
      </c>
      <c r="D123" s="23" t="str">
        <f>IF(T123&gt;(Калькулятор!$B$5+2),"",IF(T123=Калькулятор!$B$5+2,SUM($D$8:D122),Калькулятор!J120))</f>
        <v/>
      </c>
      <c r="E123" s="23" t="str">
        <f>IF(T123&gt;(Калькулятор!$B$5+2),"",IF(T123=Калькулятор!$B$5+2,SUM(E122),Калькулятор!G120))</f>
        <v/>
      </c>
      <c r="F123" s="23" t="str">
        <f>IF(T123&gt;(Калькулятор!$B$5+2),"",IF(T123=Калькулятор!$B$5+2,SUM($F$7:F122),Калькулятор!H120))</f>
        <v/>
      </c>
      <c r="G123" s="24" t="str">
        <f>IF(T123&gt;(Калькулятор!$B$5+2),"",IF(T123=Калькулятор!$B$5+2,0,IF(T123&lt;=Калькулятор!$B$5,0,0)))</f>
        <v/>
      </c>
      <c r="H123" s="95" t="str">
        <f>IF(T123&gt;(Калькулятор!$B$5+2),"",IF(T123=Калькулятор!$B$5+2,SUM($H$7:H122),Калькулятор!F120))</f>
        <v/>
      </c>
      <c r="I123" s="25" t="str">
        <f>IF(T123&gt;(Калькулятор!$B$5+2),"",IF(T123=Калькулятор!$B$5+2,0,IF(T123&lt;=Калькулятор!$B$5,0,0)))</f>
        <v/>
      </c>
      <c r="J123" s="23" t="str">
        <f>IF(T123&gt;(Калькулятор!$B$5+2),"",IF(T123=Калькулятор!$B$5+2,SUM($J$7:J122),IF(T123&lt;=Калькулятор!$B$5,0,0)))</f>
        <v/>
      </c>
      <c r="K123" s="26" t="str">
        <f>IF(T123&gt;(Калькулятор!$B$5+2),"",IF(T123=Калькулятор!$B$5+2,0,IF(T123&lt;=Калькулятор!$B$5,0,0)))</f>
        <v/>
      </c>
      <c r="L123" s="24" t="str">
        <f>IF(T123&gt;(Калькулятор!$B$5+2),"",IF(T123=Калькулятор!$B$5+2,0,IF(T123&lt;=Калькулятор!$B$5,0,0)))</f>
        <v/>
      </c>
      <c r="M123" s="24" t="str">
        <f>IF(T123&gt;(Калькулятор!$B$5+2),"",IF(T123=Калькулятор!$B$5+2,0,IF(T123&lt;=Калькулятор!$B$5,0,0)))</f>
        <v/>
      </c>
      <c r="N123" s="24" t="str">
        <f>IF(T123&gt;(Калькулятор!$B$5+2),"",IF(T123=Калькулятор!$B$5+2,0,IF(T123&lt;=Калькулятор!$B$5,0,0)))</f>
        <v/>
      </c>
      <c r="O123" s="24" t="str">
        <f>IF(T123&gt;(Калькулятор!$B$5+2),"",IF(T123=Калькулятор!$B$5+2,0,IF(T123&lt;=Калькулятор!$B$5,0,0)))</f>
        <v/>
      </c>
      <c r="P123" s="24" t="str">
        <f>IF(T123&gt;(Калькулятор!$B$5+2),"",IF(T123=Калькулятор!$B$5+2,0,IF(T123&lt;=Калькулятор!$B$5,0,0)))</f>
        <v/>
      </c>
      <c r="Q123" s="24" t="str">
        <f>IF(T123&gt;(Калькулятор!$B$5+2),"",IF(T123=Калькулятор!$B$5+2,0,IF(T123&lt;=Калькулятор!$B$5,0,0)))</f>
        <v/>
      </c>
      <c r="R123" s="96" t="str">
        <f>IF(T123&gt;(Калькулятор!$B$5+2),"",IF(T123=Калькулятор!$B$5+2,XIRR($D$7:D122,$B$7:B122,50),"Х"))</f>
        <v/>
      </c>
      <c r="S123" s="23" t="str">
        <f>IF(T123&gt;(Калькулятор!$B$5+2),"",IF(T123=Калькулятор!$B$5+2,F123+E123+J123+H123,"Х"))</f>
        <v/>
      </c>
      <c r="T123" s="18">
        <v>117</v>
      </c>
      <c r="U123" s="19" t="str">
        <f ca="1">Калькулятор!E120</f>
        <v>погашено</v>
      </c>
    </row>
    <row r="124" spans="1:21" ht="15.75" x14ac:dyDescent="0.25">
      <c r="A124" s="20" t="str">
        <f>IF(T124&gt;(Калькулятор!$B$5+2),"",IF(T124=Калькулятор!$B$5+2,"Усього",Калькулятор!C121))</f>
        <v/>
      </c>
      <c r="B124" s="21" t="str">
        <f>IF(T124&gt;(Калькулятор!$B$5+2),"",IF(T124=Калькулятор!$B$5+2,"Х",Калькулятор!D121))</f>
        <v/>
      </c>
      <c r="C124" s="22" t="str">
        <f>IF(T124&gt;(Калькулятор!$B$5+2),"",IF(T124=Калькулятор!$B$5+2,SUM($C$8:C123),IFERROR(B124-B123,"")))</f>
        <v/>
      </c>
      <c r="D124" s="23" t="str">
        <f>IF(T124&gt;(Калькулятор!$B$5+2),"",IF(T124=Калькулятор!$B$5+2,SUM($D$8:D123),Калькулятор!J121))</f>
        <v/>
      </c>
      <c r="E124" s="23" t="str">
        <f>IF(T124&gt;(Калькулятор!$B$5+2),"",IF(T124=Калькулятор!$B$5+2,SUM(E123),Калькулятор!G121))</f>
        <v/>
      </c>
      <c r="F124" s="23" t="str">
        <f>IF(T124&gt;(Калькулятор!$B$5+2),"",IF(T124=Калькулятор!$B$5+2,SUM($F$7:F123),Калькулятор!H121))</f>
        <v/>
      </c>
      <c r="G124" s="24" t="str">
        <f>IF(T124&gt;(Калькулятор!$B$5+2),"",IF(T124=Калькулятор!$B$5+2,0,IF(T124&lt;=Калькулятор!$B$5,0,0)))</f>
        <v/>
      </c>
      <c r="H124" s="95" t="str">
        <f>IF(T124&gt;(Калькулятор!$B$5+2),"",IF(T124=Калькулятор!$B$5+2,SUM($H$7:H123),Калькулятор!F121))</f>
        <v/>
      </c>
      <c r="I124" s="25" t="str">
        <f>IF(T124&gt;(Калькулятор!$B$5+2),"",IF(T124=Калькулятор!$B$5+2,0,IF(T124&lt;=Калькулятор!$B$5,0,0)))</f>
        <v/>
      </c>
      <c r="J124" s="23" t="str">
        <f>IF(T124&gt;(Калькулятор!$B$5+2),"",IF(T124=Калькулятор!$B$5+2,SUM($J$7:J123),IF(T124&lt;=Калькулятор!$B$5,0,0)))</f>
        <v/>
      </c>
      <c r="K124" s="26" t="str">
        <f>IF(T124&gt;(Калькулятор!$B$5+2),"",IF(T124=Калькулятор!$B$5+2,0,IF(T124&lt;=Калькулятор!$B$5,0,0)))</f>
        <v/>
      </c>
      <c r="L124" s="24" t="str">
        <f>IF(T124&gt;(Калькулятор!$B$5+2),"",IF(T124=Калькулятор!$B$5+2,0,IF(T124&lt;=Калькулятор!$B$5,0,0)))</f>
        <v/>
      </c>
      <c r="M124" s="24" t="str">
        <f>IF(T124&gt;(Калькулятор!$B$5+2),"",IF(T124=Калькулятор!$B$5+2,0,IF(T124&lt;=Калькулятор!$B$5,0,0)))</f>
        <v/>
      </c>
      <c r="N124" s="24" t="str">
        <f>IF(T124&gt;(Калькулятор!$B$5+2),"",IF(T124=Калькулятор!$B$5+2,0,IF(T124&lt;=Калькулятор!$B$5,0,0)))</f>
        <v/>
      </c>
      <c r="O124" s="24" t="str">
        <f>IF(T124&gt;(Калькулятор!$B$5+2),"",IF(T124=Калькулятор!$B$5+2,0,IF(T124&lt;=Калькулятор!$B$5,0,0)))</f>
        <v/>
      </c>
      <c r="P124" s="24" t="str">
        <f>IF(T124&gt;(Калькулятор!$B$5+2),"",IF(T124=Калькулятор!$B$5+2,0,IF(T124&lt;=Калькулятор!$B$5,0,0)))</f>
        <v/>
      </c>
      <c r="Q124" s="24" t="str">
        <f>IF(T124&gt;(Калькулятор!$B$5+2),"",IF(T124=Калькулятор!$B$5+2,0,IF(T124&lt;=Калькулятор!$B$5,0,0)))</f>
        <v/>
      </c>
      <c r="R124" s="96" t="str">
        <f>IF(T124&gt;(Калькулятор!$B$5+2),"",IF(T124=Калькулятор!$B$5+2,XIRR($D$7:D123,$B$7:B123,50),"Х"))</f>
        <v/>
      </c>
      <c r="S124" s="23" t="str">
        <f>IF(T124&gt;(Калькулятор!$B$5+2),"",IF(T124=Калькулятор!$B$5+2,F124+E124+J124+H124,"Х"))</f>
        <v/>
      </c>
      <c r="T124" s="18">
        <v>118</v>
      </c>
      <c r="U124" s="19" t="str">
        <f ca="1">Калькулятор!E121</f>
        <v>погашено</v>
      </c>
    </row>
    <row r="125" spans="1:21" ht="15.75" x14ac:dyDescent="0.25">
      <c r="A125" s="20" t="str">
        <f>IF(T125&gt;(Калькулятор!$B$5+2),"",IF(T125=Калькулятор!$B$5+2,"Усього",Калькулятор!C122))</f>
        <v/>
      </c>
      <c r="B125" s="21" t="str">
        <f>IF(T125&gt;(Калькулятор!$B$5+2),"",IF(T125=Калькулятор!$B$5+2,"Х",Калькулятор!D122))</f>
        <v/>
      </c>
      <c r="C125" s="22" t="str">
        <f>IF(T125&gt;(Калькулятор!$B$5+2),"",IF(T125=Калькулятор!$B$5+2,SUM($C$8:C124),IFERROR(B125-B124,"")))</f>
        <v/>
      </c>
      <c r="D125" s="23" t="str">
        <f>IF(T125&gt;(Калькулятор!$B$5+2),"",IF(T125=Калькулятор!$B$5+2,SUM($D$8:D124),Калькулятор!J122))</f>
        <v/>
      </c>
      <c r="E125" s="23" t="str">
        <f>IF(T125&gt;(Калькулятор!$B$5+2),"",IF(T125=Калькулятор!$B$5+2,SUM(E124),Калькулятор!G122))</f>
        <v/>
      </c>
      <c r="F125" s="23" t="str">
        <f>IF(T125&gt;(Калькулятор!$B$5+2),"",IF(T125=Калькулятор!$B$5+2,SUM($F$7:F124),Калькулятор!H122))</f>
        <v/>
      </c>
      <c r="G125" s="24" t="str">
        <f>IF(T125&gt;(Калькулятор!$B$5+2),"",IF(T125=Калькулятор!$B$5+2,0,IF(T125&lt;=Калькулятор!$B$5,0,0)))</f>
        <v/>
      </c>
      <c r="H125" s="95" t="str">
        <f>IF(T125&gt;(Калькулятор!$B$5+2),"",IF(T125=Калькулятор!$B$5+2,SUM($H$7:H124),Калькулятор!F122))</f>
        <v/>
      </c>
      <c r="I125" s="25" t="str">
        <f>IF(T125&gt;(Калькулятор!$B$5+2),"",IF(T125=Калькулятор!$B$5+2,0,IF(T125&lt;=Калькулятор!$B$5,0,0)))</f>
        <v/>
      </c>
      <c r="J125" s="23" t="str">
        <f>IF(T125&gt;(Калькулятор!$B$5+2),"",IF(T125=Калькулятор!$B$5+2,SUM($J$7:J124),IF(T125&lt;=Калькулятор!$B$5,0,0)))</f>
        <v/>
      </c>
      <c r="K125" s="26" t="str">
        <f>IF(T125&gt;(Калькулятор!$B$5+2),"",IF(T125=Калькулятор!$B$5+2,0,IF(T125&lt;=Калькулятор!$B$5,0,0)))</f>
        <v/>
      </c>
      <c r="L125" s="24" t="str">
        <f>IF(T125&gt;(Калькулятор!$B$5+2),"",IF(T125=Калькулятор!$B$5+2,0,IF(T125&lt;=Калькулятор!$B$5,0,0)))</f>
        <v/>
      </c>
      <c r="M125" s="24" t="str">
        <f>IF(T125&gt;(Калькулятор!$B$5+2),"",IF(T125=Калькулятор!$B$5+2,0,IF(T125&lt;=Калькулятор!$B$5,0,0)))</f>
        <v/>
      </c>
      <c r="N125" s="24" t="str">
        <f>IF(T125&gt;(Калькулятор!$B$5+2),"",IF(T125=Калькулятор!$B$5+2,0,IF(T125&lt;=Калькулятор!$B$5,0,0)))</f>
        <v/>
      </c>
      <c r="O125" s="24" t="str">
        <f>IF(T125&gt;(Калькулятор!$B$5+2),"",IF(T125=Калькулятор!$B$5+2,0,IF(T125&lt;=Калькулятор!$B$5,0,0)))</f>
        <v/>
      </c>
      <c r="P125" s="24" t="str">
        <f>IF(T125&gt;(Калькулятор!$B$5+2),"",IF(T125=Калькулятор!$B$5+2,0,IF(T125&lt;=Калькулятор!$B$5,0,0)))</f>
        <v/>
      </c>
      <c r="Q125" s="24" t="str">
        <f>IF(T125&gt;(Калькулятор!$B$5+2),"",IF(T125=Калькулятор!$B$5+2,0,IF(T125&lt;=Калькулятор!$B$5,0,0)))</f>
        <v/>
      </c>
      <c r="R125" s="96" t="str">
        <f>IF(T125&gt;(Калькулятор!$B$5+2),"",IF(T125=Калькулятор!$B$5+2,XIRR($D$7:D124,$B$7:B124,50),"Х"))</f>
        <v/>
      </c>
      <c r="S125" s="23" t="str">
        <f>IF(T125&gt;(Калькулятор!$B$5+2),"",IF(T125=Калькулятор!$B$5+2,F125+E125+J125+H125,"Х"))</f>
        <v/>
      </c>
      <c r="T125" s="18">
        <v>119</v>
      </c>
      <c r="U125" s="19" t="str">
        <f ca="1">Калькулятор!E122</f>
        <v>погашено</v>
      </c>
    </row>
    <row r="126" spans="1:21" ht="15.75" x14ac:dyDescent="0.25">
      <c r="A126" s="20" t="str">
        <f>IF(T126&gt;(Калькулятор!$B$5+2),"",IF(T126=Калькулятор!$B$5+2,"Усього",Калькулятор!C123))</f>
        <v/>
      </c>
      <c r="B126" s="21" t="str">
        <f>IF(T126&gt;(Калькулятор!$B$5+2),"",IF(T126=Калькулятор!$B$5+2,"Х",Калькулятор!D123))</f>
        <v/>
      </c>
      <c r="C126" s="22" t="str">
        <f>IF(T126&gt;(Калькулятор!$B$5+2),"",IF(T126=Калькулятор!$B$5+2,SUM($C$8:C125),IFERROR(B126-B125,"")))</f>
        <v/>
      </c>
      <c r="D126" s="23" t="str">
        <f>IF(T126&gt;(Калькулятор!$B$5+2),"",IF(T126=Калькулятор!$B$5+2,SUM($D$8:D125),Калькулятор!J123))</f>
        <v/>
      </c>
      <c r="E126" s="23" t="str">
        <f>IF(T126&gt;(Калькулятор!$B$5+2),"",IF(T126=Калькулятор!$B$5+2,SUM(E125),Калькулятор!G123))</f>
        <v/>
      </c>
      <c r="F126" s="23" t="str">
        <f>IF(T126&gt;(Калькулятор!$B$5+2),"",IF(T126=Калькулятор!$B$5+2,SUM($F$7:F125),Калькулятор!H123))</f>
        <v/>
      </c>
      <c r="G126" s="24" t="str">
        <f>IF(T126&gt;(Калькулятор!$B$5+2),"",IF(T126=Калькулятор!$B$5+2,0,IF(T126&lt;=Калькулятор!$B$5,0,0)))</f>
        <v/>
      </c>
      <c r="H126" s="95" t="str">
        <f>IF(T126&gt;(Калькулятор!$B$5+2),"",IF(T126=Калькулятор!$B$5+2,SUM($H$7:H125),Калькулятор!F123))</f>
        <v/>
      </c>
      <c r="I126" s="25" t="str">
        <f>IF(T126&gt;(Калькулятор!$B$5+2),"",IF(T126=Калькулятор!$B$5+2,0,IF(T126&lt;=Калькулятор!$B$5,0,0)))</f>
        <v/>
      </c>
      <c r="J126" s="23" t="str">
        <f>IF(T126&gt;(Калькулятор!$B$5+2),"",IF(T126=Калькулятор!$B$5+2,SUM($J$7:J125),IF(T126&lt;=Калькулятор!$B$5,0,0)))</f>
        <v/>
      </c>
      <c r="K126" s="26" t="str">
        <f>IF(T126&gt;(Калькулятор!$B$5+2),"",IF(T126=Калькулятор!$B$5+2,0,IF(T126&lt;=Калькулятор!$B$5,0,0)))</f>
        <v/>
      </c>
      <c r="L126" s="24" t="str">
        <f>IF(T126&gt;(Калькулятор!$B$5+2),"",IF(T126=Калькулятор!$B$5+2,0,IF(T126&lt;=Калькулятор!$B$5,0,0)))</f>
        <v/>
      </c>
      <c r="M126" s="24" t="str">
        <f>IF(T126&gt;(Калькулятор!$B$5+2),"",IF(T126=Калькулятор!$B$5+2,0,IF(T126&lt;=Калькулятор!$B$5,0,0)))</f>
        <v/>
      </c>
      <c r="N126" s="24" t="str">
        <f>IF(T126&gt;(Калькулятор!$B$5+2),"",IF(T126=Калькулятор!$B$5+2,0,IF(T126&lt;=Калькулятор!$B$5,0,0)))</f>
        <v/>
      </c>
      <c r="O126" s="24" t="str">
        <f>IF(T126&gt;(Калькулятор!$B$5+2),"",IF(T126=Калькулятор!$B$5+2,0,IF(T126&lt;=Калькулятор!$B$5,0,0)))</f>
        <v/>
      </c>
      <c r="P126" s="24" t="str">
        <f>IF(T126&gt;(Калькулятор!$B$5+2),"",IF(T126=Калькулятор!$B$5+2,0,IF(T126&lt;=Калькулятор!$B$5,0,0)))</f>
        <v/>
      </c>
      <c r="Q126" s="24" t="str">
        <f>IF(T126&gt;(Калькулятор!$B$5+2),"",IF(T126=Калькулятор!$B$5+2,0,IF(T126&lt;=Калькулятор!$B$5,0,0)))</f>
        <v/>
      </c>
      <c r="R126" s="96" t="str">
        <f>IF(T126&gt;(Калькулятор!$B$5+2),"",IF(T126=Калькулятор!$B$5+2,XIRR($D$7:D125,$B$7:B125,50),"Х"))</f>
        <v/>
      </c>
      <c r="S126" s="23" t="str">
        <f>IF(T126&gt;(Калькулятор!$B$5+2),"",IF(T126=Калькулятор!$B$5+2,F126+E126+J126+H126,"Х"))</f>
        <v/>
      </c>
      <c r="T126" s="18">
        <v>120</v>
      </c>
      <c r="U126" s="19" t="str">
        <f ca="1">Калькулятор!E123</f>
        <v>погашено</v>
      </c>
    </row>
    <row r="127" spans="1:21" ht="15.75" x14ac:dyDescent="0.25">
      <c r="A127" s="20" t="str">
        <f>IF(T127&gt;(Калькулятор!$B$5+2),"",IF(T127=Калькулятор!$B$5+2,"Усього",Калькулятор!C124))</f>
        <v/>
      </c>
      <c r="B127" s="21" t="str">
        <f>IF(T127&gt;(Калькулятор!$B$5+2),"",IF(T127=Калькулятор!$B$5+2,"Х",Калькулятор!D124))</f>
        <v/>
      </c>
      <c r="C127" s="22" t="str">
        <f>IF(T127&gt;(Калькулятор!$B$5+2),"",IF(T127=Калькулятор!$B$5+2,SUM($C$8:C126),IFERROR(B127-B126,"")))</f>
        <v/>
      </c>
      <c r="D127" s="23" t="str">
        <f>IF(T127&gt;(Калькулятор!$B$5+2),"",IF(T127=Калькулятор!$B$5+2,SUM($D$8:D126),Калькулятор!J124))</f>
        <v/>
      </c>
      <c r="E127" s="23" t="str">
        <f>IF(T127&gt;(Калькулятор!$B$5+2),"",IF(T127=Калькулятор!$B$5+2,SUM(E126),Калькулятор!G124))</f>
        <v/>
      </c>
      <c r="F127" s="23" t="str">
        <f>IF(T127&gt;(Калькулятор!$B$5+2),"",IF(T127=Калькулятор!$B$5+2,SUM($F$7:F126),Калькулятор!H124))</f>
        <v/>
      </c>
      <c r="G127" s="24" t="str">
        <f>IF(T127&gt;(Калькулятор!$B$5+2),"",IF(T127=Калькулятор!$B$5+2,0,IF(T127&lt;=Калькулятор!$B$5,0,0)))</f>
        <v/>
      </c>
      <c r="H127" s="95" t="str">
        <f>IF(T127&gt;(Калькулятор!$B$5+2),"",IF(T127=Калькулятор!$B$5+2,SUM($H$7:H126),Калькулятор!F124))</f>
        <v/>
      </c>
      <c r="I127" s="25" t="str">
        <f>IF(T127&gt;(Калькулятор!$B$5+2),"",IF(T127=Калькулятор!$B$5+2,0,IF(T127&lt;=Калькулятор!$B$5,0,0)))</f>
        <v/>
      </c>
      <c r="J127" s="23" t="str">
        <f>IF(T127&gt;(Калькулятор!$B$5+2),"",IF(T127=Калькулятор!$B$5+2,SUM($J$7:J126),IF(T127&lt;=Калькулятор!$B$5,0,0)))</f>
        <v/>
      </c>
      <c r="K127" s="26" t="str">
        <f>IF(T127&gt;(Калькулятор!$B$5+2),"",IF(T127=Калькулятор!$B$5+2,0,IF(T127&lt;=Калькулятор!$B$5,0,0)))</f>
        <v/>
      </c>
      <c r="L127" s="24" t="str">
        <f>IF(T127&gt;(Калькулятор!$B$5+2),"",IF(T127=Калькулятор!$B$5+2,0,IF(T127&lt;=Калькулятор!$B$5,0,0)))</f>
        <v/>
      </c>
      <c r="M127" s="24" t="str">
        <f>IF(T127&gt;(Калькулятор!$B$5+2),"",IF(T127=Калькулятор!$B$5+2,0,IF(T127&lt;=Калькулятор!$B$5,0,0)))</f>
        <v/>
      </c>
      <c r="N127" s="24" t="str">
        <f>IF(T127&gt;(Калькулятор!$B$5+2),"",IF(T127=Калькулятор!$B$5+2,0,IF(T127&lt;=Калькулятор!$B$5,0,0)))</f>
        <v/>
      </c>
      <c r="O127" s="24" t="str">
        <f>IF(T127&gt;(Калькулятор!$B$5+2),"",IF(T127=Калькулятор!$B$5+2,0,IF(T127&lt;=Калькулятор!$B$5,0,0)))</f>
        <v/>
      </c>
      <c r="P127" s="24" t="str">
        <f>IF(T127&gt;(Калькулятор!$B$5+2),"",IF(T127=Калькулятор!$B$5+2,0,IF(T127&lt;=Калькулятор!$B$5,0,0)))</f>
        <v/>
      </c>
      <c r="Q127" s="24" t="str">
        <f>IF(T127&gt;(Калькулятор!$B$5+2),"",IF(T127=Калькулятор!$B$5+2,0,IF(T127&lt;=Калькулятор!$B$5,0,0)))</f>
        <v/>
      </c>
      <c r="R127" s="96" t="str">
        <f>IF(T127&gt;(Калькулятор!$B$5+2),"",IF(T127=Калькулятор!$B$5+2,XIRR($D$7:D126,$B$7:B126,50),"Х"))</f>
        <v/>
      </c>
      <c r="S127" s="23" t="str">
        <f>IF(T127&gt;(Калькулятор!$B$5+2),"",IF(T127=Калькулятор!$B$5+2,F127+E127+J127+H127,"Х"))</f>
        <v/>
      </c>
      <c r="T127" s="18">
        <v>121</v>
      </c>
      <c r="U127" s="19" t="str">
        <f ca="1">Калькулятор!E124</f>
        <v>погашено</v>
      </c>
    </row>
    <row r="128" spans="1:21" ht="15.75" x14ac:dyDescent="0.25">
      <c r="A128" s="20" t="str">
        <f>IF(T128&gt;(Калькулятор!$B$5+2),"",IF(T128=Калькулятор!$B$5+2,"Усього",Калькулятор!C125))</f>
        <v/>
      </c>
      <c r="B128" s="21" t="str">
        <f>IF(T128&gt;(Калькулятор!$B$5+2),"",IF(T128=Калькулятор!$B$5+2,"Х",Калькулятор!D125))</f>
        <v/>
      </c>
      <c r="C128" s="22" t="str">
        <f>IF(T128&gt;(Калькулятор!$B$5+2),"",IF(T128=Калькулятор!$B$5+2,SUM($C$8:C127),IFERROR(B128-B127,"")))</f>
        <v/>
      </c>
      <c r="D128" s="23" t="str">
        <f>IF(T128&gt;(Калькулятор!$B$5+2),"",IF(T128=Калькулятор!$B$5+2,SUM($D$8:D127),Калькулятор!J125))</f>
        <v/>
      </c>
      <c r="E128" s="23" t="str">
        <f>IF(T128&gt;(Калькулятор!$B$5+2),"",IF(T128=Калькулятор!$B$5+2,SUM(E127),Калькулятор!G125))</f>
        <v/>
      </c>
      <c r="F128" s="23" t="str">
        <f>IF(T128&gt;(Калькулятор!$B$5+2),"",IF(T128=Калькулятор!$B$5+2,SUM($F$7:F127),Калькулятор!H125))</f>
        <v/>
      </c>
      <c r="G128" s="24" t="str">
        <f>IF(T128&gt;(Калькулятор!$B$5+2),"",IF(T128=Калькулятор!$B$5+2,0,IF(T128&lt;=Калькулятор!$B$5,0,0)))</f>
        <v/>
      </c>
      <c r="H128" s="95" t="str">
        <f>IF(T128&gt;(Калькулятор!$B$5+2),"",IF(T128=Калькулятор!$B$5+2,SUM($H$7:H127),Калькулятор!F125))</f>
        <v/>
      </c>
      <c r="I128" s="25" t="str">
        <f>IF(T128&gt;(Калькулятор!$B$5+2),"",IF(T128=Калькулятор!$B$5+2,0,IF(T128&lt;=Калькулятор!$B$5,0,0)))</f>
        <v/>
      </c>
      <c r="J128" s="23" t="str">
        <f>IF(T128&gt;(Калькулятор!$B$5+2),"",IF(T128=Калькулятор!$B$5+2,SUM($J$7:J127),IF(T128&lt;=Калькулятор!$B$5,0,0)))</f>
        <v/>
      </c>
      <c r="K128" s="26" t="str">
        <f>IF(T128&gt;(Калькулятор!$B$5+2),"",IF(T128=Калькулятор!$B$5+2,0,IF(T128&lt;=Калькулятор!$B$5,0,0)))</f>
        <v/>
      </c>
      <c r="L128" s="24" t="str">
        <f>IF(T128&gt;(Калькулятор!$B$5+2),"",IF(T128=Калькулятор!$B$5+2,0,IF(T128&lt;=Калькулятор!$B$5,0,0)))</f>
        <v/>
      </c>
      <c r="M128" s="24" t="str">
        <f>IF(T128&gt;(Калькулятор!$B$5+2),"",IF(T128=Калькулятор!$B$5+2,0,IF(T128&lt;=Калькулятор!$B$5,0,0)))</f>
        <v/>
      </c>
      <c r="N128" s="24" t="str">
        <f>IF(T128&gt;(Калькулятор!$B$5+2),"",IF(T128=Калькулятор!$B$5+2,0,IF(T128&lt;=Калькулятор!$B$5,0,0)))</f>
        <v/>
      </c>
      <c r="O128" s="24" t="str">
        <f>IF(T128&gt;(Калькулятор!$B$5+2),"",IF(T128=Калькулятор!$B$5+2,0,IF(T128&lt;=Калькулятор!$B$5,0,0)))</f>
        <v/>
      </c>
      <c r="P128" s="24" t="str">
        <f>IF(T128&gt;(Калькулятор!$B$5+2),"",IF(T128=Калькулятор!$B$5+2,0,IF(T128&lt;=Калькулятор!$B$5,0,0)))</f>
        <v/>
      </c>
      <c r="Q128" s="24" t="str">
        <f>IF(T128&gt;(Калькулятор!$B$5+2),"",IF(T128=Калькулятор!$B$5+2,0,IF(T128&lt;=Калькулятор!$B$5,0,0)))</f>
        <v/>
      </c>
      <c r="R128" s="96" t="str">
        <f>IF(T128&gt;(Калькулятор!$B$5+2),"",IF(T128=Калькулятор!$B$5+2,XIRR($D$7:D127,$B$7:B127,50),"Х"))</f>
        <v/>
      </c>
      <c r="S128" s="23" t="str">
        <f>IF(T128&gt;(Калькулятор!$B$5+2),"",IF(T128=Калькулятор!$B$5+2,F128+E128+J128+H128,"Х"))</f>
        <v/>
      </c>
      <c r="T128" s="18">
        <v>122</v>
      </c>
      <c r="U128" s="19" t="str">
        <f ca="1">Калькулятор!E125</f>
        <v>погашено</v>
      </c>
    </row>
    <row r="129" spans="1:21" ht="15.75" x14ac:dyDescent="0.25">
      <c r="A129" s="20" t="str">
        <f>IF(T129&gt;(Калькулятор!$B$5+2),"",IF(T129=Калькулятор!$B$5+2,"Усього",Калькулятор!C126))</f>
        <v/>
      </c>
      <c r="B129" s="21" t="str">
        <f>IF(T129&gt;(Калькулятор!$B$5+2),"",IF(T129=Калькулятор!$B$5+2,"Х",Калькулятор!D126))</f>
        <v/>
      </c>
      <c r="C129" s="22" t="str">
        <f>IF(T129&gt;(Калькулятор!$B$5+2),"",IF(T129=Калькулятор!$B$5+2,SUM($C$8:C128),IFERROR(B129-B128,"")))</f>
        <v/>
      </c>
      <c r="D129" s="23" t="str">
        <f>IF(T129&gt;(Калькулятор!$B$5+2),"",IF(T129=Калькулятор!$B$5+2,SUM($D$8:D128),Калькулятор!J126))</f>
        <v/>
      </c>
      <c r="E129" s="23" t="str">
        <f>IF(T129&gt;(Калькулятор!$B$5+2),"",IF(T129=Калькулятор!$B$5+2,SUM(E128),Калькулятор!G126))</f>
        <v/>
      </c>
      <c r="F129" s="23" t="str">
        <f>IF(T129&gt;(Калькулятор!$B$5+2),"",IF(T129=Калькулятор!$B$5+2,SUM($F$7:F128),Калькулятор!H126))</f>
        <v/>
      </c>
      <c r="G129" s="24" t="str">
        <f>IF(T129&gt;(Калькулятор!$B$5+2),"",IF(T129=Калькулятор!$B$5+2,0,IF(T129&lt;=Калькулятор!$B$5,0,0)))</f>
        <v/>
      </c>
      <c r="H129" s="95" t="str">
        <f>IF(T129&gt;(Калькулятор!$B$5+2),"",IF(T129=Калькулятор!$B$5+2,SUM($H$7:H128),Калькулятор!F126))</f>
        <v/>
      </c>
      <c r="I129" s="25" t="str">
        <f>IF(T129&gt;(Калькулятор!$B$5+2),"",IF(T129=Калькулятор!$B$5+2,0,IF(T129&lt;=Калькулятор!$B$5,0,0)))</f>
        <v/>
      </c>
      <c r="J129" s="23" t="str">
        <f>IF(T129&gt;(Калькулятор!$B$5+2),"",IF(T129=Калькулятор!$B$5+2,SUM($J$7:J128),IF(T129&lt;=Калькулятор!$B$5,0,0)))</f>
        <v/>
      </c>
      <c r="K129" s="26" t="str">
        <f>IF(T129&gt;(Калькулятор!$B$5+2),"",IF(T129=Калькулятор!$B$5+2,0,IF(T129&lt;=Калькулятор!$B$5,0,0)))</f>
        <v/>
      </c>
      <c r="L129" s="24" t="str">
        <f>IF(T129&gt;(Калькулятор!$B$5+2),"",IF(T129=Калькулятор!$B$5+2,0,IF(T129&lt;=Калькулятор!$B$5,0,0)))</f>
        <v/>
      </c>
      <c r="M129" s="24" t="str">
        <f>IF(T129&gt;(Калькулятор!$B$5+2),"",IF(T129=Калькулятор!$B$5+2,0,IF(T129&lt;=Калькулятор!$B$5,0,0)))</f>
        <v/>
      </c>
      <c r="N129" s="24" t="str">
        <f>IF(T129&gt;(Калькулятор!$B$5+2),"",IF(T129=Калькулятор!$B$5+2,0,IF(T129&lt;=Калькулятор!$B$5,0,0)))</f>
        <v/>
      </c>
      <c r="O129" s="24" t="str">
        <f>IF(T129&gt;(Калькулятор!$B$5+2),"",IF(T129=Калькулятор!$B$5+2,0,IF(T129&lt;=Калькулятор!$B$5,0,0)))</f>
        <v/>
      </c>
      <c r="P129" s="24" t="str">
        <f>IF(T129&gt;(Калькулятор!$B$5+2),"",IF(T129=Калькулятор!$B$5+2,0,IF(T129&lt;=Калькулятор!$B$5,0,0)))</f>
        <v/>
      </c>
      <c r="Q129" s="24" t="str">
        <f>IF(T129&gt;(Калькулятор!$B$5+2),"",IF(T129=Калькулятор!$B$5+2,0,IF(T129&lt;=Калькулятор!$B$5,0,0)))</f>
        <v/>
      </c>
      <c r="R129" s="96" t="str">
        <f>IF(T129&gt;(Калькулятор!$B$5+2),"",IF(T129=Калькулятор!$B$5+2,XIRR($D$7:D128,$B$7:B128,50),"Х"))</f>
        <v/>
      </c>
      <c r="S129" s="23" t="str">
        <f>IF(T129&gt;(Калькулятор!$B$5+2),"",IF(T129=Калькулятор!$B$5+2,F129+E129+J129+H129,"Х"))</f>
        <v/>
      </c>
      <c r="T129" s="18">
        <v>123</v>
      </c>
      <c r="U129" s="19">
        <f>Калькулятор!E126</f>
        <v>0</v>
      </c>
    </row>
    <row r="130" spans="1:21" x14ac:dyDescent="0.25">
      <c r="R130" s="28">
        <f ca="1">SUM(R7:R129)</f>
        <v>44.589115306735039</v>
      </c>
      <c r="S130" s="99">
        <f ca="1">SUM(S7:S129)</f>
        <v>459.25</v>
      </c>
    </row>
  </sheetData>
  <mergeCells count="13">
    <mergeCell ref="S2:S5"/>
    <mergeCell ref="E3:E5"/>
    <mergeCell ref="F3:F5"/>
    <mergeCell ref="G3:Q3"/>
    <mergeCell ref="G4:J4"/>
    <mergeCell ref="K4:L4"/>
    <mergeCell ref="M4:Q4"/>
    <mergeCell ref="R2:R5"/>
    <mergeCell ref="A2:A5"/>
    <mergeCell ref="B2:B5"/>
    <mergeCell ref="C2:C5"/>
    <mergeCell ref="D2:D5"/>
    <mergeCell ref="E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Калькулятор</vt:lpstr>
      <vt:lpstr>Кредитний калькулятор</vt:lpstr>
      <vt:lpstr>Аркуш1</vt:lpstr>
      <vt:lpstr>Графік_ Внесено 1-й платіж</vt:lpstr>
      <vt:lpstr>Графік_Не внесено 1-й платіж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Skylxrd</cp:lastModifiedBy>
  <dcterms:created xsi:type="dcterms:W3CDTF">2015-06-05T18:17:20Z</dcterms:created>
  <dcterms:modified xsi:type="dcterms:W3CDTF">2026-09-07T12:22:54Z</dcterms:modified>
</cp:coreProperties>
</file>